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U LIEU NAM 2025\TIN BAI CONG TTDT TINH\Gop y du thao VB QPPL\Thang 4\516 So Xay dung\"/>
    </mc:Choice>
  </mc:AlternateContent>
  <bookViews>
    <workbookView xWindow="0" yWindow="0" windowWidth="19200" windowHeight="6930"/>
  </bookViews>
  <sheets>
    <sheet name="Giá thuê cc tối đa" sheetId="1" r:id="rId1"/>
    <sheet name="Giá thuê cc tối thiểu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4" l="1"/>
  <c r="G19" i="4"/>
  <c r="G27" i="4"/>
  <c r="S29" i="4"/>
  <c r="F29" i="4"/>
  <c r="D29" i="4"/>
  <c r="G29" i="4" s="1"/>
  <c r="S28" i="4"/>
  <c r="F28" i="4"/>
  <c r="D28" i="4"/>
  <c r="G28" i="4" s="1"/>
  <c r="S27" i="4"/>
  <c r="F27" i="4"/>
  <c r="D27" i="4"/>
  <c r="S26" i="4"/>
  <c r="F26" i="4"/>
  <c r="D26" i="4"/>
  <c r="G26" i="4" s="1"/>
  <c r="S25" i="4"/>
  <c r="F25" i="4"/>
  <c r="G25" i="4" s="1"/>
  <c r="D25" i="4"/>
  <c r="S24" i="4"/>
  <c r="F24" i="4"/>
  <c r="D24" i="4"/>
  <c r="G24" i="4" s="1"/>
  <c r="S23" i="4"/>
  <c r="F23" i="4"/>
  <c r="D23" i="4"/>
  <c r="G23" i="4" s="1"/>
  <c r="S22" i="4"/>
  <c r="F22" i="4"/>
  <c r="D22" i="4"/>
  <c r="G22" i="4" s="1"/>
  <c r="S21" i="4"/>
  <c r="F21" i="4"/>
  <c r="D21" i="4"/>
  <c r="G21" i="4" s="1"/>
  <c r="S20" i="4"/>
  <c r="F20" i="4"/>
  <c r="D20" i="4"/>
  <c r="G20" i="4" s="1"/>
  <c r="S19" i="4"/>
  <c r="F19" i="4"/>
  <c r="D19" i="4"/>
  <c r="S18" i="4"/>
  <c r="F18" i="4"/>
  <c r="D18" i="4"/>
  <c r="G18" i="4" s="1"/>
  <c r="S17" i="4"/>
  <c r="F17" i="4"/>
  <c r="G17" i="4" s="1"/>
  <c r="D17" i="4"/>
  <c r="S16" i="4"/>
  <c r="F16" i="4"/>
  <c r="D16" i="4"/>
  <c r="G16" i="4" s="1"/>
  <c r="S15" i="4"/>
  <c r="F15" i="4"/>
  <c r="D15" i="4"/>
  <c r="G15" i="4" s="1"/>
  <c r="S14" i="4"/>
  <c r="F14" i="4"/>
  <c r="D14" i="4"/>
  <c r="G14" i="4" s="1"/>
  <c r="S13" i="4"/>
  <c r="F13" i="4"/>
  <c r="D13" i="4"/>
  <c r="G13" i="4" s="1"/>
  <c r="S12" i="4"/>
  <c r="F12" i="4"/>
  <c r="D12" i="4"/>
  <c r="G12" i="4" s="1"/>
  <c r="S11" i="4"/>
  <c r="F11" i="4"/>
  <c r="D11" i="4"/>
  <c r="S10" i="4"/>
  <c r="F10" i="4"/>
  <c r="D10" i="4"/>
  <c r="G10" i="4" s="1"/>
  <c r="S9" i="4"/>
  <c r="F9" i="4"/>
  <c r="G9" i="4" s="1"/>
  <c r="D9" i="4"/>
  <c r="S8" i="4"/>
  <c r="F8" i="4"/>
  <c r="D8" i="4"/>
  <c r="G8" i="4" s="1"/>
  <c r="S7" i="4"/>
  <c r="F7" i="4"/>
  <c r="D7" i="4"/>
  <c r="G7" i="4" s="1"/>
  <c r="S6" i="4"/>
  <c r="F6" i="4"/>
  <c r="D6" i="4"/>
  <c r="G6" i="4" s="1"/>
  <c r="S5" i="4"/>
  <c r="F5" i="4"/>
  <c r="D5" i="4"/>
  <c r="G5" i="4" s="1"/>
  <c r="F4" i="4"/>
  <c r="D4" i="4"/>
  <c r="G4" i="4" s="1"/>
  <c r="I17" i="4" l="1"/>
  <c r="J17" i="4" s="1"/>
  <c r="I20" i="4"/>
  <c r="I13" i="4"/>
  <c r="I29" i="4"/>
  <c r="J29" i="4" s="1"/>
  <c r="I4" i="4"/>
  <c r="J4" i="4" s="1"/>
  <c r="K4" i="4" s="1"/>
  <c r="N4" i="4" s="1"/>
  <c r="P4" i="4" s="1"/>
  <c r="I9" i="4"/>
  <c r="J9" i="4" s="1"/>
  <c r="K9" i="4" s="1"/>
  <c r="N9" i="4" s="1"/>
  <c r="P9" i="4" s="1"/>
  <c r="J11" i="4"/>
  <c r="K11" i="4" s="1"/>
  <c r="N11" i="4" s="1"/>
  <c r="P11" i="4" s="1"/>
  <c r="I5" i="4"/>
  <c r="J5" i="4" s="1"/>
  <c r="K5" i="4" s="1"/>
  <c r="N5" i="4" s="1"/>
  <c r="P5" i="4" s="1"/>
  <c r="I24" i="4"/>
  <c r="J24" i="4" s="1"/>
  <c r="I6" i="4"/>
  <c r="J6" i="4" s="1"/>
  <c r="I10" i="4"/>
  <c r="J10" i="4" s="1"/>
  <c r="I14" i="4"/>
  <c r="J14" i="4" s="1"/>
  <c r="I18" i="4"/>
  <c r="J18" i="4" s="1"/>
  <c r="I22" i="4"/>
  <c r="J22" i="4" s="1"/>
  <c r="I26" i="4"/>
  <c r="J26" i="4" s="1"/>
  <c r="K26" i="4" s="1"/>
  <c r="N26" i="4" s="1"/>
  <c r="P26" i="4" s="1"/>
  <c r="I7" i="4"/>
  <c r="I11" i="4"/>
  <c r="I15" i="4"/>
  <c r="I19" i="4"/>
  <c r="I23" i="4"/>
  <c r="J23" i="4" s="1"/>
  <c r="K23" i="4" s="1"/>
  <c r="N23" i="4" s="1"/>
  <c r="P23" i="4" s="1"/>
  <c r="I27" i="4"/>
  <c r="K22" i="4" l="1"/>
  <c r="N22" i="4" s="1"/>
  <c r="P22" i="4" s="1"/>
  <c r="K6" i="4"/>
  <c r="N6" i="4" s="1"/>
  <c r="P6" i="4" s="1"/>
  <c r="J15" i="4"/>
  <c r="K15" i="4" s="1"/>
  <c r="N15" i="4" s="1"/>
  <c r="P15" i="4" s="1"/>
  <c r="J7" i="4"/>
  <c r="J27" i="4"/>
  <c r="K27" i="4" s="1"/>
  <c r="N27" i="4" s="1"/>
  <c r="P27" i="4" s="1"/>
  <c r="J13" i="4"/>
  <c r="K13" i="4" s="1"/>
  <c r="N13" i="4" s="1"/>
  <c r="P13" i="4" s="1"/>
  <c r="K14" i="4"/>
  <c r="N14" i="4" s="1"/>
  <c r="P14" i="4" s="1"/>
  <c r="K18" i="4"/>
  <c r="N18" i="4" s="1"/>
  <c r="P18" i="4" s="1"/>
  <c r="K10" i="4"/>
  <c r="N10" i="4" s="1"/>
  <c r="P10" i="4" s="1"/>
  <c r="I28" i="4"/>
  <c r="J20" i="4"/>
  <c r="K20" i="4" s="1"/>
  <c r="N20" i="4" s="1"/>
  <c r="K17" i="4"/>
  <c r="N17" i="4" s="1"/>
  <c r="P17" i="4" s="1"/>
  <c r="O23" i="4"/>
  <c r="O4" i="4"/>
  <c r="O9" i="4"/>
  <c r="T9" i="4" s="1"/>
  <c r="U9" i="4" s="1"/>
  <c r="O10" i="4"/>
  <c r="T10" i="4" s="1"/>
  <c r="U10" i="4" s="1"/>
  <c r="O5" i="4"/>
  <c r="O11" i="4"/>
  <c r="T11" i="4" s="1"/>
  <c r="U11" i="4" s="1"/>
  <c r="K24" i="4"/>
  <c r="N24" i="4" s="1"/>
  <c r="P24" i="4" s="1"/>
  <c r="I21" i="4"/>
  <c r="J21" i="4" s="1"/>
  <c r="J25" i="4"/>
  <c r="J19" i="4"/>
  <c r="K19" i="4" s="1"/>
  <c r="N19" i="4" s="1"/>
  <c r="P19" i="4" s="1"/>
  <c r="K29" i="4"/>
  <c r="N29" i="4" s="1"/>
  <c r="P29" i="4" s="1"/>
  <c r="I8" i="4"/>
  <c r="J8" i="4" s="1"/>
  <c r="I25" i="4"/>
  <c r="I12" i="4"/>
  <c r="J12" i="4" s="1"/>
  <c r="K12" i="4" s="1"/>
  <c r="N12" i="4" s="1"/>
  <c r="P12" i="4" s="1"/>
  <c r="I16" i="4"/>
  <c r="J16" i="4" s="1"/>
  <c r="O26" i="4"/>
  <c r="K7" i="4"/>
  <c r="N7" i="4" s="1"/>
  <c r="P7" i="4" s="1"/>
  <c r="O14" i="4" l="1"/>
  <c r="O15" i="4"/>
  <c r="P20" i="4"/>
  <c r="O20" i="4"/>
  <c r="O6" i="4"/>
  <c r="T6" i="4" s="1"/>
  <c r="U6" i="4" s="1"/>
  <c r="O22" i="4"/>
  <c r="T22" i="4" s="1"/>
  <c r="U22" i="4" s="1"/>
  <c r="J28" i="4"/>
  <c r="K28" i="4" s="1"/>
  <c r="N28" i="4" s="1"/>
  <c r="K21" i="4"/>
  <c r="N21" i="4" s="1"/>
  <c r="P21" i="4" s="1"/>
  <c r="O17" i="4"/>
  <c r="T17" i="4" s="1"/>
  <c r="U17" i="4" s="1"/>
  <c r="O18" i="4"/>
  <c r="T18" i="4" s="1"/>
  <c r="U18" i="4" s="1"/>
  <c r="O13" i="4"/>
  <c r="T13" i="4" s="1"/>
  <c r="U13" i="4" s="1"/>
  <c r="K25" i="4"/>
  <c r="N25" i="4" s="1"/>
  <c r="P25" i="4" s="1"/>
  <c r="T4" i="4"/>
  <c r="U4" i="4" s="1"/>
  <c r="T26" i="4"/>
  <c r="U26" i="4" s="1"/>
  <c r="T5" i="4"/>
  <c r="U5" i="4" s="1"/>
  <c r="T14" i="4"/>
  <c r="U14" i="4" s="1"/>
  <c r="T15" i="4"/>
  <c r="U15" i="4" s="1"/>
  <c r="T23" i="4"/>
  <c r="U23" i="4" s="1"/>
  <c r="O12" i="4"/>
  <c r="O24" i="4"/>
  <c r="O19" i="4"/>
  <c r="T19" i="4" s="1"/>
  <c r="U19" i="4" s="1"/>
  <c r="O27" i="4"/>
  <c r="K16" i="4"/>
  <c r="N16" i="4" s="1"/>
  <c r="P16" i="4" s="1"/>
  <c r="O7" i="4"/>
  <c r="O29" i="4"/>
  <c r="K8" i="4"/>
  <c r="N8" i="4" s="1"/>
  <c r="P8" i="4" s="1"/>
  <c r="O21" i="4" l="1"/>
  <c r="T21" i="4" s="1"/>
  <c r="U21" i="4" s="1"/>
  <c r="T20" i="4"/>
  <c r="U20" i="4" s="1"/>
  <c r="O25" i="4"/>
  <c r="T25" i="4" s="1"/>
  <c r="U25" i="4" s="1"/>
  <c r="P28" i="4"/>
  <c r="O28" i="4"/>
  <c r="T28" i="4" s="1"/>
  <c r="U28" i="4" s="1"/>
  <c r="T27" i="4"/>
  <c r="U27" i="4" s="1"/>
  <c r="T29" i="4"/>
  <c r="U29" i="4" s="1"/>
  <c r="T7" i="4"/>
  <c r="U7" i="4" s="1"/>
  <c r="T24" i="4"/>
  <c r="U24" i="4" s="1"/>
  <c r="T12" i="4"/>
  <c r="U12" i="4" s="1"/>
  <c r="O8" i="4"/>
  <c r="O16" i="4"/>
  <c r="T16" i="4" s="1"/>
  <c r="U16" i="4" s="1"/>
  <c r="T8" i="4" l="1"/>
  <c r="U8" i="4" s="1"/>
  <c r="Y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4" i="1"/>
  <c r="G16" i="1" l="1"/>
  <c r="G15" i="1"/>
  <c r="G26" i="1"/>
  <c r="G18" i="1"/>
  <c r="G25" i="1"/>
  <c r="G23" i="1"/>
  <c r="G7" i="1"/>
  <c r="F41" i="1"/>
  <c r="F5" i="1"/>
  <c r="G5" i="1" s="1"/>
  <c r="F6" i="1"/>
  <c r="G6" i="1" s="1"/>
  <c r="F7" i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F16" i="1"/>
  <c r="F17" i="1"/>
  <c r="G17" i="1" s="1"/>
  <c r="F18" i="1"/>
  <c r="F19" i="1"/>
  <c r="G19" i="1" s="1"/>
  <c r="F20" i="1"/>
  <c r="G20" i="1" s="1"/>
  <c r="F21" i="1"/>
  <c r="G21" i="1" s="1"/>
  <c r="F22" i="1"/>
  <c r="G22" i="1" s="1"/>
  <c r="F23" i="1"/>
  <c r="F24" i="1"/>
  <c r="G24" i="1" s="1"/>
  <c r="F25" i="1"/>
  <c r="F26" i="1"/>
  <c r="F27" i="1"/>
  <c r="G27" i="1" s="1"/>
  <c r="F28" i="1"/>
  <c r="G28" i="1" s="1"/>
  <c r="F29" i="1"/>
  <c r="G29" i="1" s="1"/>
  <c r="F4" i="1"/>
  <c r="G4" i="1" s="1"/>
  <c r="I4" i="1" l="1"/>
  <c r="S13" i="1" l="1"/>
  <c r="S17" i="1"/>
  <c r="S21" i="1"/>
  <c r="S25" i="1"/>
  <c r="S29" i="1"/>
  <c r="S5" i="1"/>
  <c r="S6" i="1"/>
  <c r="S7" i="1"/>
  <c r="S8" i="1"/>
  <c r="S9" i="1"/>
  <c r="S10" i="1"/>
  <c r="S11" i="1"/>
  <c r="S12" i="1"/>
  <c r="S14" i="1"/>
  <c r="S15" i="1"/>
  <c r="S16" i="1"/>
  <c r="S18" i="1"/>
  <c r="S19" i="1"/>
  <c r="S20" i="1"/>
  <c r="S22" i="1"/>
  <c r="S23" i="1"/>
  <c r="S24" i="1"/>
  <c r="S26" i="1"/>
  <c r="S27" i="1"/>
  <c r="S28" i="1"/>
  <c r="I13" i="1" l="1"/>
  <c r="I25" i="1" l="1"/>
  <c r="I29" i="1"/>
  <c r="I17" i="1"/>
  <c r="I21" i="1"/>
  <c r="J21" i="1" l="1"/>
  <c r="K21" i="1" s="1"/>
  <c r="J29" i="1"/>
  <c r="K29" i="1" s="1"/>
  <c r="J17" i="1"/>
  <c r="K17" i="1" s="1"/>
  <c r="J25" i="1"/>
  <c r="J13" i="1"/>
  <c r="I18" i="1"/>
  <c r="I8" i="1"/>
  <c r="I5" i="1"/>
  <c r="I28" i="1"/>
  <c r="I10" i="1"/>
  <c r="I7" i="1"/>
  <c r="I19" i="1"/>
  <c r="I11" i="1"/>
  <c r="I20" i="1"/>
  <c r="I22" i="1"/>
  <c r="I23" i="1"/>
  <c r="I14" i="1"/>
  <c r="I12" i="1"/>
  <c r="I27" i="1"/>
  <c r="I6" i="1"/>
  <c r="I16" i="1"/>
  <c r="I15" i="1"/>
  <c r="I26" i="1"/>
  <c r="I24" i="1"/>
  <c r="I9" i="1"/>
  <c r="J4" i="1"/>
  <c r="K13" i="1" l="1"/>
  <c r="N13" i="1" s="1"/>
  <c r="N17" i="1"/>
  <c r="K25" i="1"/>
  <c r="N25" i="1" s="1"/>
  <c r="J24" i="1"/>
  <c r="J27" i="1"/>
  <c r="J15" i="1"/>
  <c r="K15" i="1" s="1"/>
  <c r="J9" i="1"/>
  <c r="K9" i="1" s="1"/>
  <c r="J22" i="1"/>
  <c r="J10" i="1"/>
  <c r="J26" i="1"/>
  <c r="J28" i="1"/>
  <c r="K28" i="1" s="1"/>
  <c r="J18" i="1"/>
  <c r="K18" i="1" s="1"/>
  <c r="J23" i="1"/>
  <c r="J12" i="1"/>
  <c r="K12" i="1" s="1"/>
  <c r="J16" i="1"/>
  <c r="J14" i="1"/>
  <c r="J11" i="1"/>
  <c r="K11" i="1" s="1"/>
  <c r="J19" i="1"/>
  <c r="J7" i="1"/>
  <c r="K7" i="1" s="1"/>
  <c r="J20" i="1"/>
  <c r="J6" i="1"/>
  <c r="J5" i="1"/>
  <c r="J8" i="1"/>
  <c r="K4" i="1"/>
  <c r="N29" i="1"/>
  <c r="N21" i="1"/>
  <c r="O17" i="1" l="1"/>
  <c r="P13" i="1"/>
  <c r="O13" i="1"/>
  <c r="T13" i="1" s="1"/>
  <c r="U13" i="1" s="1"/>
  <c r="P17" i="1"/>
  <c r="P25" i="1"/>
  <c r="O25" i="1"/>
  <c r="N9" i="1"/>
  <c r="K5" i="1"/>
  <c r="N5" i="1" s="1"/>
  <c r="N28" i="1"/>
  <c r="K16" i="1"/>
  <c r="N16" i="1" s="1"/>
  <c r="K24" i="1"/>
  <c r="N24" i="1" s="1"/>
  <c r="N12" i="1"/>
  <c r="K27" i="1"/>
  <c r="N27" i="1" s="1"/>
  <c r="K20" i="1"/>
  <c r="N20" i="1" s="1"/>
  <c r="K10" i="1"/>
  <c r="N10" i="1" s="1"/>
  <c r="K26" i="1"/>
  <c r="N26" i="1" s="1"/>
  <c r="K22" i="1"/>
  <c r="N22" i="1" s="1"/>
  <c r="K19" i="1"/>
  <c r="N19" i="1" s="1"/>
  <c r="N18" i="1"/>
  <c r="K6" i="1"/>
  <c r="N6" i="1" s="1"/>
  <c r="K8" i="1"/>
  <c r="N8" i="1" s="1"/>
  <c r="K14" i="1"/>
  <c r="N14" i="1" s="1"/>
  <c r="K23" i="1"/>
  <c r="N23" i="1" s="1"/>
  <c r="N4" i="1"/>
  <c r="O21" i="1"/>
  <c r="O29" i="1"/>
  <c r="N15" i="1"/>
  <c r="N11" i="1"/>
  <c r="N7" i="1"/>
  <c r="P29" i="1"/>
  <c r="P21" i="1"/>
  <c r="T29" i="1" l="1"/>
  <c r="U29" i="1" s="1"/>
  <c r="T25" i="1"/>
  <c r="U25" i="1" s="1"/>
  <c r="T21" i="1"/>
  <c r="U21" i="1" s="1"/>
  <c r="T17" i="1"/>
  <c r="U17" i="1" s="1"/>
  <c r="O18" i="1"/>
  <c r="P9" i="1"/>
  <c r="O28" i="1"/>
  <c r="O12" i="1"/>
  <c r="O9" i="1"/>
  <c r="P12" i="1"/>
  <c r="P18" i="1"/>
  <c r="P28" i="1"/>
  <c r="P14" i="1"/>
  <c r="O14" i="1"/>
  <c r="P26" i="1"/>
  <c r="O26" i="1"/>
  <c r="P8" i="1"/>
  <c r="O8" i="1"/>
  <c r="P27" i="1"/>
  <c r="O27" i="1"/>
  <c r="O23" i="1"/>
  <c r="P23" i="1"/>
  <c r="P6" i="1"/>
  <c r="O6" i="1"/>
  <c r="P19" i="1"/>
  <c r="O19" i="1"/>
  <c r="O16" i="1"/>
  <c r="P16" i="1"/>
  <c r="O10" i="1"/>
  <c r="P10" i="1"/>
  <c r="O20" i="1"/>
  <c r="P20" i="1"/>
  <c r="O5" i="1"/>
  <c r="P5" i="1"/>
  <c r="P24" i="1"/>
  <c r="O24" i="1"/>
  <c r="P22" i="1"/>
  <c r="O22" i="1"/>
  <c r="P4" i="1"/>
  <c r="O4" i="1"/>
  <c r="O15" i="1"/>
  <c r="O7" i="1"/>
  <c r="O11" i="1"/>
  <c r="P11" i="1"/>
  <c r="P15" i="1"/>
  <c r="P7" i="1"/>
  <c r="T12" i="1" l="1"/>
  <c r="U12" i="1" s="1"/>
  <c r="T11" i="1"/>
  <c r="U11" i="1" s="1"/>
  <c r="T24" i="1"/>
  <c r="U24" i="1" s="1"/>
  <c r="T20" i="1"/>
  <c r="U20" i="1" s="1"/>
  <c r="T16" i="1"/>
  <c r="U16" i="1" s="1"/>
  <c r="T27" i="1"/>
  <c r="U27" i="1" s="1"/>
  <c r="T28" i="1"/>
  <c r="U28" i="1" s="1"/>
  <c r="T5" i="1"/>
  <c r="U5" i="1" s="1"/>
  <c r="T4" i="1"/>
  <c r="U4" i="1" s="1"/>
  <c r="T10" i="1"/>
  <c r="U10" i="1" s="1"/>
  <c r="T23" i="1"/>
  <c r="U23" i="1" s="1"/>
  <c r="T9" i="1"/>
  <c r="U9" i="1" s="1"/>
  <c r="T7" i="1"/>
  <c r="U7" i="1" s="1"/>
  <c r="T22" i="1"/>
  <c r="U22" i="1" s="1"/>
  <c r="T19" i="1"/>
  <c r="U19" i="1" s="1"/>
  <c r="T8" i="1"/>
  <c r="U8" i="1" s="1"/>
  <c r="T14" i="1"/>
  <c r="U14" i="1" s="1"/>
  <c r="T15" i="1"/>
  <c r="U15" i="1" s="1"/>
  <c r="T6" i="1"/>
  <c r="U6" i="1" s="1"/>
  <c r="T26" i="1"/>
  <c r="U26" i="1" s="1"/>
  <c r="T18" i="1"/>
  <c r="U18" i="1" s="1"/>
  <c r="O1" i="1"/>
</calcChain>
</file>

<file path=xl/sharedStrings.xml><?xml version="1.0" encoding="utf-8"?>
<sst xmlns="http://schemas.openxmlformats.org/spreadsheetml/2006/main" count="97" uniqueCount="35">
  <si>
    <t>Gt</t>
  </si>
  <si>
    <t>Chỉ số giá xây 
dựng năm 2025</t>
  </si>
  <si>
    <t>Chi phí đầu tư xây dựng công trình NOXH</t>
  </si>
  <si>
    <t>Chi phí đầu tư xây dựng công trình/hạng mục công trình HTKT, HTXH</t>
  </si>
  <si>
    <t>Chi phí hợp lý, hợp lệ</t>
  </si>
  <si>
    <t>Lãi vay trong thời gian xây dựng</t>
  </si>
  <si>
    <t>Số tầng ≤ 5 không có tầng hầm</t>
  </si>
  <si>
    <t>Có 1 tầng hầm</t>
  </si>
  <si>
    <t>Có 2 tầng hầm</t>
  </si>
  <si>
    <t>Có 3 tầng hầm</t>
  </si>
  <si>
    <t>5 &lt; số tầng ≤ 7 không có tầng hầm</t>
  </si>
  <si>
    <t>Có 1 tầng hầm</t>
  </si>
  <si>
    <t>7 &lt; số tầng ≤ 10 không có tầng hầm</t>
  </si>
  <si>
    <t>Có 2 tầng hầm</t>
  </si>
  <si>
    <t>10 &lt; số tầng ≤ 15 không có tầng hầm</t>
  </si>
  <si>
    <t>15 &lt; số tầng ≤ 20 không có tầng hầm</t>
  </si>
  <si>
    <t>20 &lt; số tầng ≤ 24 không có tầng hầm</t>
  </si>
  <si>
    <t>24 &lt; số tầng ≤ 30 không có tầng hầm</t>
  </si>
  <si>
    <t>Hệ số quy đổi về địa bàn tỉnh Sóc Trăng</t>
  </si>
  <si>
    <t>Lãi suất bảo toàn vốn ( r )</t>
  </si>
  <si>
    <t>Số năm thu hồi vốn đầu tư (n)</t>
  </si>
  <si>
    <t>Tổng chi phí đầu tư xây dựng phần diện tích công trình NOXH theo quy định tại khoản 2 Điều 22 của Nghị định 100/2024/NĐ-CP (Tđ)</t>
  </si>
  <si>
    <t>Tổng chi phí đầu tư xây dựng không bao gồm thuế giá trị gia tăng để thực hiện dự án đầu tư xây dựng nhà ở xã hội (Vđ)</t>
  </si>
  <si>
    <t>Chi phí bảo trì bình quân hàng năm (Bt)</t>
  </si>
  <si>
    <t>Lợi nhuận 
định mức (L)</t>
  </si>
  <si>
    <t>Hệ số tầng điều chỉnh giá thuê đối với căn hộ (K)</t>
  </si>
  <si>
    <t>thuế giá trị gia tăng (GTGT)</t>
  </si>
  <si>
    <t>Giá cho thuê NOXH theo khoản 1 Điều 31 Nghị định số 100/2024/NĐ-CP</t>
  </si>
  <si>
    <r>
      <t>Diện tích sử dụng các căn hộ (hoặc căn nhà) cho thuê (S</t>
    </r>
    <r>
      <rPr>
        <b/>
        <sz val="8"/>
        <color theme="1"/>
        <rFont val="Times New Roman"/>
        <family val="1"/>
      </rPr>
      <t>t</t>
    </r>
    <r>
      <rPr>
        <b/>
        <sz val="12"/>
        <color theme="1"/>
        <rFont val="Times New Roman"/>
        <family val="1"/>
      </rPr>
      <t>)</t>
    </r>
  </si>
  <si>
    <r>
      <t>G</t>
    </r>
    <r>
      <rPr>
        <b/>
        <sz val="8"/>
        <color theme="1"/>
        <rFont val="Times New Roman"/>
        <family val="1"/>
      </rPr>
      <t xml:space="preserve">t1 </t>
    </r>
    <r>
      <rPr>
        <b/>
        <sz val="12"/>
        <color theme="1"/>
        <rFont val="Times New Roman"/>
        <family val="1"/>
      </rPr>
      <t>trước VAT</t>
    </r>
  </si>
  <si>
    <r>
      <t>G</t>
    </r>
    <r>
      <rPr>
        <b/>
        <sz val="8"/>
        <color theme="1"/>
        <rFont val="Times New Roman"/>
        <family val="1"/>
      </rPr>
      <t xml:space="preserve">t1 </t>
    </r>
    <r>
      <rPr>
        <b/>
        <sz val="12"/>
        <color theme="1"/>
        <rFont val="Times New Roman"/>
        <family val="1"/>
      </rPr>
      <t>sau VAT</t>
    </r>
  </si>
  <si>
    <t>Suất vốn đầu tư xây dựng công trình
nhà chung cư trước VAT</t>
  </si>
  <si>
    <t>STT</t>
  </si>
  <si>
    <t>Loại công trình</t>
  </si>
  <si>
    <t>Suất vốn đầu tư xây dựng công trình
nhà chung cư theo QĐ số 816/QĐ-BXD ngày 22/8/2024 của Bộ Xây dựng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</si>
</sst>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164" fontId="0" fillId="0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abSelected="1" zoomScale="85" zoomScaleNormal="85" workbookViewId="0">
      <selection activeCell="W20" sqref="W20"/>
    </sheetView>
  </sheetViews>
  <sheetFormatPr defaultRowHeight="15.5" x14ac:dyDescent="0.35"/>
  <cols>
    <col min="1" max="1" width="5.08203125" style="16" customWidth="1"/>
    <col min="2" max="2" width="34.5" customWidth="1"/>
    <col min="3" max="3" width="15" customWidth="1"/>
    <col min="4" max="4" width="11.75" style="2" customWidth="1"/>
    <col min="5" max="5" width="10.08203125" customWidth="1"/>
    <col min="6" max="6" width="10.75" customWidth="1"/>
    <col min="7" max="7" width="11.08203125" style="1" customWidth="1"/>
    <col min="8" max="8" width="12.33203125" style="1" customWidth="1"/>
    <col min="9" max="9" width="9.83203125" style="1" customWidth="1"/>
    <col min="10" max="10" width="11.5" style="1" customWidth="1"/>
    <col min="11" max="11" width="15.75" style="1" customWidth="1"/>
    <col min="12" max="12" width="9" customWidth="1"/>
    <col min="13" max="13" width="8" customWidth="1"/>
    <col min="14" max="14" width="15.33203125" style="1" customWidth="1"/>
    <col min="15" max="15" width="9" style="1" customWidth="1"/>
    <col min="16" max="16" width="8.58203125" style="1" customWidth="1"/>
    <col min="17" max="17" width="8.75" customWidth="1"/>
    <col min="18" max="18" width="7.08203125" customWidth="1"/>
    <col min="19" max="19" width="7.5" customWidth="1"/>
    <col min="20" max="20" width="10.83203125" style="1" customWidth="1"/>
    <col min="21" max="21" width="9.58203125" style="1" customWidth="1"/>
  </cols>
  <sheetData>
    <row r="1" spans="1:25" ht="27" customHeight="1" x14ac:dyDescent="0.35">
      <c r="N1" s="1" t="s">
        <v>0</v>
      </c>
      <c r="O1" s="1" t="e">
        <f>((#REF!+#REF!+#REF!)/(12*#REF!))*#REF!*(1+#REF!)</f>
        <v>#REF!</v>
      </c>
    </row>
    <row r="2" spans="1:25" ht="146.25" customHeight="1" x14ac:dyDescent="0.35">
      <c r="A2" s="21" t="s">
        <v>32</v>
      </c>
      <c r="B2" s="21" t="s">
        <v>33</v>
      </c>
      <c r="C2" s="11" t="s">
        <v>34</v>
      </c>
      <c r="D2" s="11" t="s">
        <v>31</v>
      </c>
      <c r="E2" s="12" t="s">
        <v>18</v>
      </c>
      <c r="F2" s="12" t="s">
        <v>1</v>
      </c>
      <c r="G2" s="13" t="s">
        <v>2</v>
      </c>
      <c r="H2" s="13" t="s">
        <v>3</v>
      </c>
      <c r="I2" s="13" t="s">
        <v>4</v>
      </c>
      <c r="J2" s="13" t="s">
        <v>5</v>
      </c>
      <c r="K2" s="13" t="s">
        <v>21</v>
      </c>
      <c r="L2" s="14" t="s">
        <v>19</v>
      </c>
      <c r="M2" s="13" t="s">
        <v>20</v>
      </c>
      <c r="N2" s="13" t="s">
        <v>22</v>
      </c>
      <c r="O2" s="13" t="s">
        <v>23</v>
      </c>
      <c r="P2" s="13" t="s">
        <v>24</v>
      </c>
      <c r="Q2" s="15" t="s">
        <v>28</v>
      </c>
      <c r="R2" s="14" t="s">
        <v>25</v>
      </c>
      <c r="S2" s="14" t="s">
        <v>26</v>
      </c>
      <c r="T2" s="23" t="s">
        <v>27</v>
      </c>
      <c r="U2" s="24"/>
    </row>
    <row r="3" spans="1:25" ht="33.75" customHeight="1" x14ac:dyDescent="0.35">
      <c r="A3" s="17"/>
      <c r="B3" s="3"/>
      <c r="C3" s="3"/>
      <c r="D3" s="5"/>
      <c r="E3" s="4"/>
      <c r="F3" s="4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9"/>
      <c r="S3" s="9"/>
      <c r="T3" s="20" t="s">
        <v>29</v>
      </c>
      <c r="U3" s="20" t="s">
        <v>30</v>
      </c>
    </row>
    <row r="4" spans="1:25" x14ac:dyDescent="0.35">
      <c r="A4" s="18">
        <v>1</v>
      </c>
      <c r="B4" s="19" t="s">
        <v>6</v>
      </c>
      <c r="C4" s="6">
        <v>7780</v>
      </c>
      <c r="D4" s="6">
        <f>C4*90/100</f>
        <v>7002</v>
      </c>
      <c r="E4" s="3">
        <v>1.0169999999999999</v>
      </c>
      <c r="F4" s="3">
        <f>100.55/100</f>
        <v>1.0055000000000001</v>
      </c>
      <c r="G4" s="7">
        <f>D4*E4*F4</f>
        <v>7160.1996870000003</v>
      </c>
      <c r="H4" s="7"/>
      <c r="I4" s="7">
        <f>(G4+H4)*2/100</f>
        <v>143.20399374000002</v>
      </c>
      <c r="J4" s="7">
        <f t="shared" ref="J4:J29" si="0">(G4+H4+I4)*(80/100)*(6.6/100)*1</f>
        <v>385.61971434307208</v>
      </c>
      <c r="K4" s="8">
        <f>G4+H4+I4+J4</f>
        <v>7689.0233950830725</v>
      </c>
      <c r="L4" s="3">
        <v>6.6000000000000003E-2</v>
      </c>
      <c r="M4" s="3">
        <v>20</v>
      </c>
      <c r="N4" s="7">
        <f t="shared" ref="N4:N29" si="1">(K4*L4*((1+L4)^M4))/(((1+L4)^M4)-1)</f>
        <v>703.38100489372925</v>
      </c>
      <c r="O4" s="7">
        <f t="shared" ref="O4:O29" si="2" xml:space="preserve"> 0.1*N4</f>
        <v>70.338100489372934</v>
      </c>
      <c r="P4" s="7">
        <f t="shared" ref="P4:P25" si="3">N4*10/100</f>
        <v>70.338100489372934</v>
      </c>
      <c r="Q4" s="3">
        <v>1</v>
      </c>
      <c r="R4" s="3">
        <v>1</v>
      </c>
      <c r="S4" s="3">
        <v>0.05</v>
      </c>
      <c r="T4" s="8">
        <f>ROUND(((N4+O4+P4)/(12*Q4))*R4*(1+0), 1)</f>
        <v>70.3</v>
      </c>
      <c r="U4" s="8">
        <f>T4*1.05</f>
        <v>73.814999999999998</v>
      </c>
      <c r="X4">
        <v>92400</v>
      </c>
      <c r="Y4">
        <f>X4*1.05</f>
        <v>97020</v>
      </c>
    </row>
    <row r="5" spans="1:25" x14ac:dyDescent="0.35">
      <c r="A5" s="17"/>
      <c r="B5" s="3" t="s">
        <v>7</v>
      </c>
      <c r="C5" s="6">
        <v>9095</v>
      </c>
      <c r="D5" s="6">
        <f t="shared" ref="D5:D29" si="4">C5*90/100</f>
        <v>8185.5</v>
      </c>
      <c r="E5" s="3">
        <v>1.0169999999999999</v>
      </c>
      <c r="F5" s="3">
        <f t="shared" ref="F5:F29" si="5">100.55/100</f>
        <v>1.0055000000000001</v>
      </c>
      <c r="G5" s="7">
        <f t="shared" ref="G5:G29" si="6">D5*E5*F5</f>
        <v>8370.4390942499995</v>
      </c>
      <c r="H5" s="7"/>
      <c r="I5" s="7">
        <f t="shared" ref="I5:I29" si="7">(G5+H5)*2/100</f>
        <v>167.408781885</v>
      </c>
      <c r="J5" s="7">
        <f t="shared" si="0"/>
        <v>450.79836785992802</v>
      </c>
      <c r="K5" s="8">
        <f t="shared" ref="K5:K29" si="8">G5+H5+I5+J5</f>
        <v>8988.6462439949282</v>
      </c>
      <c r="L5" s="3">
        <v>6.6000000000000003E-2</v>
      </c>
      <c r="M5" s="3">
        <v>20</v>
      </c>
      <c r="N5" s="7">
        <f t="shared" si="1"/>
        <v>822.26866831728387</v>
      </c>
      <c r="O5" s="7">
        <f t="shared" si="2"/>
        <v>82.226866831728387</v>
      </c>
      <c r="P5" s="7">
        <f t="shared" si="3"/>
        <v>82.226866831728387</v>
      </c>
      <c r="Q5" s="3">
        <v>1</v>
      </c>
      <c r="R5" s="3">
        <v>1</v>
      </c>
      <c r="S5" s="3">
        <f t="shared" ref="S5:S29" si="9">5/100</f>
        <v>0.05</v>
      </c>
      <c r="T5" s="8">
        <f t="shared" ref="T5:T6" si="10">ROUND(((N5+O5+P5)/(12*Q5))*R5*(1+0), 1)</f>
        <v>82.2</v>
      </c>
      <c r="U5" s="8">
        <f t="shared" ref="U5:U29" si="11">T5*1.05</f>
        <v>86.31</v>
      </c>
    </row>
    <row r="6" spans="1:25" x14ac:dyDescent="0.35">
      <c r="A6" s="17"/>
      <c r="B6" s="3" t="s">
        <v>8</v>
      </c>
      <c r="C6" s="6">
        <v>10261</v>
      </c>
      <c r="D6" s="6">
        <f t="shared" si="4"/>
        <v>9234.9</v>
      </c>
      <c r="E6" s="3">
        <v>1.0169999999999999</v>
      </c>
      <c r="F6" s="3">
        <f t="shared" si="5"/>
        <v>1.0055000000000001</v>
      </c>
      <c r="G6" s="7">
        <f t="shared" si="6"/>
        <v>9443.5487131499976</v>
      </c>
      <c r="H6" s="7"/>
      <c r="I6" s="7">
        <f t="shared" si="7"/>
        <v>188.87097426299997</v>
      </c>
      <c r="J6" s="7">
        <f t="shared" si="0"/>
        <v>508.59175949540634</v>
      </c>
      <c r="K6" s="8">
        <f t="shared" si="8"/>
        <v>10141.011446908404</v>
      </c>
      <c r="L6" s="3">
        <v>6.6000000000000003E-2</v>
      </c>
      <c r="M6" s="3">
        <v>20</v>
      </c>
      <c r="N6" s="7">
        <f t="shared" si="1"/>
        <v>927.68541018181941</v>
      </c>
      <c r="O6" s="7">
        <f t="shared" si="2"/>
        <v>92.768541018181949</v>
      </c>
      <c r="P6" s="7">
        <f t="shared" si="3"/>
        <v>92.768541018181935</v>
      </c>
      <c r="Q6" s="3">
        <v>1</v>
      </c>
      <c r="R6" s="3">
        <v>1</v>
      </c>
      <c r="S6" s="3">
        <f t="shared" si="9"/>
        <v>0.05</v>
      </c>
      <c r="T6" s="8">
        <f t="shared" si="10"/>
        <v>92.8</v>
      </c>
      <c r="U6" s="8">
        <f t="shared" si="11"/>
        <v>97.44</v>
      </c>
    </row>
    <row r="7" spans="1:25" x14ac:dyDescent="0.35">
      <c r="A7" s="18">
        <v>2</v>
      </c>
      <c r="B7" s="19" t="s">
        <v>10</v>
      </c>
      <c r="C7" s="6">
        <v>10023</v>
      </c>
      <c r="D7" s="6">
        <f t="shared" si="4"/>
        <v>9020.7000000000007</v>
      </c>
      <c r="E7" s="3">
        <v>1.0169999999999999</v>
      </c>
      <c r="F7" s="3">
        <f t="shared" si="5"/>
        <v>1.0055000000000001</v>
      </c>
      <c r="G7" s="7">
        <f t="shared" si="6"/>
        <v>9224.5091854500006</v>
      </c>
      <c r="H7" s="7"/>
      <c r="I7" s="7">
        <f t="shared" si="7"/>
        <v>184.49018370900001</v>
      </c>
      <c r="J7" s="7">
        <f t="shared" si="0"/>
        <v>496.79516669159528</v>
      </c>
      <c r="K7" s="8">
        <f t="shared" si="8"/>
        <v>9905.7945358505967</v>
      </c>
      <c r="L7" s="3">
        <v>6.6000000000000003E-2</v>
      </c>
      <c r="M7" s="3">
        <v>20</v>
      </c>
      <c r="N7" s="7">
        <f t="shared" si="1"/>
        <v>906.16809923519929</v>
      </c>
      <c r="O7" s="7">
        <f t="shared" si="2"/>
        <v>90.616809923519938</v>
      </c>
      <c r="P7" s="7">
        <f t="shared" si="3"/>
        <v>90.616809923519924</v>
      </c>
      <c r="Q7" s="3">
        <v>1</v>
      </c>
      <c r="R7" s="3">
        <v>1</v>
      </c>
      <c r="S7" s="3">
        <f t="shared" si="9"/>
        <v>0.05</v>
      </c>
      <c r="T7" s="8">
        <f>ROUND(((N7+O7+P7)/(12*Q7))*R7*(1+0), 1)</f>
        <v>90.6</v>
      </c>
      <c r="U7" s="8">
        <f t="shared" si="11"/>
        <v>95.13</v>
      </c>
    </row>
    <row r="8" spans="1:25" x14ac:dyDescent="0.35">
      <c r="A8" s="17"/>
      <c r="B8" s="3" t="s">
        <v>11</v>
      </c>
      <c r="C8" s="6">
        <v>10720</v>
      </c>
      <c r="D8" s="6">
        <f t="shared" si="4"/>
        <v>9648</v>
      </c>
      <c r="E8" s="3">
        <v>1.0169999999999999</v>
      </c>
      <c r="F8" s="3">
        <f t="shared" si="5"/>
        <v>1.0055000000000001</v>
      </c>
      <c r="G8" s="7">
        <f t="shared" si="6"/>
        <v>9865.9820880000007</v>
      </c>
      <c r="H8" s="7"/>
      <c r="I8" s="7">
        <f t="shared" si="7"/>
        <v>197.31964176000002</v>
      </c>
      <c r="J8" s="7">
        <f t="shared" si="0"/>
        <v>531.34233133132807</v>
      </c>
      <c r="K8" s="8">
        <f t="shared" si="8"/>
        <v>10594.644061091329</v>
      </c>
      <c r="L8" s="3">
        <v>6.6000000000000003E-2</v>
      </c>
      <c r="M8" s="3">
        <v>20</v>
      </c>
      <c r="N8" s="7">
        <f t="shared" si="1"/>
        <v>969.18308129315915</v>
      </c>
      <c r="O8" s="7">
        <f t="shared" si="2"/>
        <v>96.918308129315918</v>
      </c>
      <c r="P8" s="7">
        <f t="shared" si="3"/>
        <v>96.918308129315918</v>
      </c>
      <c r="Q8" s="3">
        <v>1</v>
      </c>
      <c r="R8" s="3">
        <v>1</v>
      </c>
      <c r="S8" s="3">
        <f t="shared" si="9"/>
        <v>0.05</v>
      </c>
      <c r="T8" s="8">
        <f>ROUND(((N8+O8+P8)/(12*Q8))*R8*(1+0), 1)</f>
        <v>96.9</v>
      </c>
      <c r="U8" s="8">
        <f t="shared" si="11"/>
        <v>101.745</v>
      </c>
    </row>
    <row r="9" spans="1:25" x14ac:dyDescent="0.35">
      <c r="A9" s="17"/>
      <c r="B9" s="3" t="s">
        <v>8</v>
      </c>
      <c r="C9" s="6">
        <v>11438</v>
      </c>
      <c r="D9" s="6">
        <f t="shared" si="4"/>
        <v>10294.200000000001</v>
      </c>
      <c r="E9" s="3">
        <v>1.0169999999999999</v>
      </c>
      <c r="F9" s="3">
        <f t="shared" si="5"/>
        <v>1.0055000000000001</v>
      </c>
      <c r="G9" s="7">
        <f t="shared" si="6"/>
        <v>10526.7820077</v>
      </c>
      <c r="H9" s="7"/>
      <c r="I9" s="7">
        <f t="shared" si="7"/>
        <v>210.53564015399999</v>
      </c>
      <c r="J9" s="7">
        <f t="shared" si="0"/>
        <v>566.93037180669114</v>
      </c>
      <c r="K9" s="8">
        <f t="shared" si="8"/>
        <v>11304.24801966069</v>
      </c>
      <c r="L9" s="3">
        <v>6.6000000000000003E-2</v>
      </c>
      <c r="M9" s="3">
        <v>20</v>
      </c>
      <c r="N9" s="7">
        <f t="shared" si="1"/>
        <v>1034.096649611115</v>
      </c>
      <c r="O9" s="7">
        <f t="shared" si="2"/>
        <v>103.4096649611115</v>
      </c>
      <c r="P9" s="7">
        <f t="shared" si="3"/>
        <v>103.4096649611115</v>
      </c>
      <c r="Q9" s="3">
        <v>1</v>
      </c>
      <c r="R9" s="3">
        <v>1</v>
      </c>
      <c r="S9" s="3">
        <f t="shared" si="9"/>
        <v>0.05</v>
      </c>
      <c r="T9" s="8">
        <f>ROUND(((N9+O9+P9)/(12*Q9))*R9*(1+0), 1)</f>
        <v>103.4</v>
      </c>
      <c r="U9" s="8">
        <f t="shared" si="11"/>
        <v>108.57000000000001</v>
      </c>
    </row>
    <row r="10" spans="1:25" x14ac:dyDescent="0.35">
      <c r="A10" s="18">
        <v>3</v>
      </c>
      <c r="B10" s="19" t="s">
        <v>12</v>
      </c>
      <c r="C10" s="6">
        <v>10326</v>
      </c>
      <c r="D10" s="6">
        <f t="shared" si="4"/>
        <v>9293.4</v>
      </c>
      <c r="E10" s="3">
        <v>1.0169999999999999</v>
      </c>
      <c r="F10" s="3">
        <f t="shared" si="5"/>
        <v>1.0055000000000001</v>
      </c>
      <c r="G10" s="7">
        <f t="shared" si="6"/>
        <v>9503.3704328999993</v>
      </c>
      <c r="H10" s="7"/>
      <c r="I10" s="7">
        <f t="shared" si="7"/>
        <v>190.06740865799998</v>
      </c>
      <c r="J10" s="7">
        <f t="shared" si="0"/>
        <v>511.81351803426242</v>
      </c>
      <c r="K10" s="8">
        <f t="shared" si="8"/>
        <v>10205.251359592261</v>
      </c>
      <c r="L10" s="3">
        <v>6.6000000000000003E-2</v>
      </c>
      <c r="M10" s="3">
        <v>20</v>
      </c>
      <c r="N10" s="7">
        <f t="shared" si="1"/>
        <v>933.56198670085439</v>
      </c>
      <c r="O10" s="7">
        <f t="shared" si="2"/>
        <v>93.356198670085448</v>
      </c>
      <c r="P10" s="7">
        <f t="shared" si="3"/>
        <v>93.356198670085433</v>
      </c>
      <c r="Q10" s="3">
        <v>1</v>
      </c>
      <c r="R10" s="3">
        <v>1</v>
      </c>
      <c r="S10" s="3">
        <f t="shared" si="9"/>
        <v>0.05</v>
      </c>
      <c r="T10" s="8">
        <f>ROUND(((N10+O10+P10)/(12*Q10))*R10*(1+0), 1)</f>
        <v>93.4</v>
      </c>
      <c r="U10" s="8">
        <f t="shared" si="11"/>
        <v>98.070000000000007</v>
      </c>
    </row>
    <row r="11" spans="1:25" x14ac:dyDescent="0.35">
      <c r="A11" s="17"/>
      <c r="B11" s="3" t="s">
        <v>11</v>
      </c>
      <c r="C11" s="6">
        <v>10806</v>
      </c>
      <c r="D11" s="6">
        <f t="shared" si="4"/>
        <v>9725.4</v>
      </c>
      <c r="E11" s="3">
        <v>1.0169999999999999</v>
      </c>
      <c r="F11" s="3">
        <f t="shared" si="5"/>
        <v>1.0055000000000001</v>
      </c>
      <c r="G11" s="7">
        <f t="shared" si="6"/>
        <v>9945.1308248999994</v>
      </c>
      <c r="H11" s="7"/>
      <c r="I11" s="7">
        <f t="shared" si="7"/>
        <v>198.90261649799999</v>
      </c>
      <c r="J11" s="7">
        <f t="shared" si="0"/>
        <v>535.60496570581449</v>
      </c>
      <c r="K11" s="8">
        <f t="shared" si="8"/>
        <v>10679.638407103814</v>
      </c>
      <c r="L11" s="3">
        <v>6.6000000000000003E-2</v>
      </c>
      <c r="M11" s="3">
        <v>20</v>
      </c>
      <c r="N11" s="7">
        <f t="shared" si="1"/>
        <v>976.95824407219004</v>
      </c>
      <c r="O11" s="7">
        <f t="shared" si="2"/>
        <v>97.695824407219007</v>
      </c>
      <c r="P11" s="7">
        <f t="shared" si="3"/>
        <v>97.695824407219007</v>
      </c>
      <c r="Q11" s="3">
        <v>1</v>
      </c>
      <c r="R11" s="3">
        <v>1</v>
      </c>
      <c r="S11" s="3">
        <f t="shared" si="9"/>
        <v>0.05</v>
      </c>
      <c r="T11" s="8">
        <f t="shared" ref="T11" si="12">ROUND(((N11+O11+P11)/(12*Q11))*R11*(1+0), 1)</f>
        <v>97.7</v>
      </c>
      <c r="U11" s="8">
        <f t="shared" si="11"/>
        <v>102.58500000000001</v>
      </c>
    </row>
    <row r="12" spans="1:25" x14ac:dyDescent="0.35">
      <c r="A12" s="17"/>
      <c r="B12" s="3" t="s">
        <v>13</v>
      </c>
      <c r="C12" s="6">
        <v>11339</v>
      </c>
      <c r="D12" s="6">
        <f t="shared" si="4"/>
        <v>10205.1</v>
      </c>
      <c r="E12" s="3">
        <v>1.0169999999999999</v>
      </c>
      <c r="F12" s="3">
        <f t="shared" si="5"/>
        <v>1.0055000000000001</v>
      </c>
      <c r="G12" s="7">
        <f t="shared" si="6"/>
        <v>10435.668926850001</v>
      </c>
      <c r="H12" s="7"/>
      <c r="I12" s="7">
        <f t="shared" si="7"/>
        <v>208.71337853700004</v>
      </c>
      <c r="J12" s="7">
        <f t="shared" si="0"/>
        <v>562.02338572443375</v>
      </c>
      <c r="K12" s="8">
        <f t="shared" si="8"/>
        <v>11206.405691111435</v>
      </c>
      <c r="L12" s="3">
        <v>6.6000000000000003E-2</v>
      </c>
      <c r="M12" s="3">
        <v>20</v>
      </c>
      <c r="N12" s="7">
        <f t="shared" si="1"/>
        <v>1025.1461715282774</v>
      </c>
      <c r="O12" s="7">
        <f t="shared" si="2"/>
        <v>102.51461715282774</v>
      </c>
      <c r="P12" s="7">
        <f t="shared" si="3"/>
        <v>102.51461715282774</v>
      </c>
      <c r="Q12" s="3">
        <v>1</v>
      </c>
      <c r="R12" s="3">
        <v>1</v>
      </c>
      <c r="S12" s="3">
        <f t="shared" si="9"/>
        <v>0.05</v>
      </c>
      <c r="T12" s="8">
        <f>ROUND(((N12+O12+P12)/(12*Q12))*R12*(1+0), 1)</f>
        <v>102.5</v>
      </c>
      <c r="U12" s="8">
        <f t="shared" si="11"/>
        <v>107.625</v>
      </c>
    </row>
    <row r="13" spans="1:25" x14ac:dyDescent="0.35">
      <c r="A13" s="17"/>
      <c r="B13" s="3" t="s">
        <v>9</v>
      </c>
      <c r="C13" s="6">
        <v>11993</v>
      </c>
      <c r="D13" s="6">
        <f t="shared" si="4"/>
        <v>10793.7</v>
      </c>
      <c r="E13" s="3">
        <v>1.0169999999999999</v>
      </c>
      <c r="F13" s="3">
        <f t="shared" si="5"/>
        <v>1.0055000000000001</v>
      </c>
      <c r="G13" s="7">
        <f t="shared" si="6"/>
        <v>11037.56746095</v>
      </c>
      <c r="H13" s="7"/>
      <c r="I13" s="7">
        <f t="shared" si="7"/>
        <v>220.75134921899999</v>
      </c>
      <c r="J13" s="7">
        <f t="shared" si="0"/>
        <v>594.43923317692327</v>
      </c>
      <c r="K13" s="8">
        <f t="shared" si="8"/>
        <v>11852.758043345922</v>
      </c>
      <c r="L13" s="3">
        <v>6.6000000000000003E-2</v>
      </c>
      <c r="M13" s="3">
        <v>20</v>
      </c>
      <c r="N13" s="7">
        <f t="shared" si="1"/>
        <v>1084.2735721967217</v>
      </c>
      <c r="O13" s="7">
        <f t="shared" si="2"/>
        <v>108.42735721967217</v>
      </c>
      <c r="P13" s="7">
        <f t="shared" si="3"/>
        <v>108.42735721967217</v>
      </c>
      <c r="Q13" s="3">
        <v>1</v>
      </c>
      <c r="R13" s="3">
        <v>1</v>
      </c>
      <c r="S13" s="3">
        <f t="shared" si="9"/>
        <v>0.05</v>
      </c>
      <c r="T13" s="8">
        <f t="shared" ref="T13:T29" si="13">ROUND(((N13+O13+P13)/(12*Q13))*R13*(1+0), 1)</f>
        <v>108.4</v>
      </c>
      <c r="U13" s="8">
        <f t="shared" si="11"/>
        <v>113.82000000000001</v>
      </c>
    </row>
    <row r="14" spans="1:25" x14ac:dyDescent="0.35">
      <c r="A14" s="18">
        <v>4</v>
      </c>
      <c r="B14" s="19" t="s">
        <v>14</v>
      </c>
      <c r="C14" s="6">
        <v>10817</v>
      </c>
      <c r="D14" s="6">
        <f t="shared" si="4"/>
        <v>9735.2999999999993</v>
      </c>
      <c r="E14" s="3">
        <v>1.0169999999999999</v>
      </c>
      <c r="F14" s="3">
        <f t="shared" si="5"/>
        <v>1.0055000000000001</v>
      </c>
      <c r="G14" s="7">
        <f t="shared" si="6"/>
        <v>9955.2545005499996</v>
      </c>
      <c r="H14" s="7"/>
      <c r="I14" s="7">
        <f t="shared" si="7"/>
        <v>199.10509001099999</v>
      </c>
      <c r="J14" s="7">
        <f t="shared" si="0"/>
        <v>536.15018638162087</v>
      </c>
      <c r="K14" s="8">
        <f t="shared" si="8"/>
        <v>10690.509776942621</v>
      </c>
      <c r="L14" s="3">
        <v>6.6000000000000003E-2</v>
      </c>
      <c r="M14" s="3">
        <v>20</v>
      </c>
      <c r="N14" s="7">
        <f t="shared" si="1"/>
        <v>977.95274163694978</v>
      </c>
      <c r="O14" s="7">
        <f t="shared" si="2"/>
        <v>97.795274163694984</v>
      </c>
      <c r="P14" s="7">
        <f t="shared" si="3"/>
        <v>97.79527416369497</v>
      </c>
      <c r="Q14" s="3">
        <v>1</v>
      </c>
      <c r="R14" s="3">
        <v>1</v>
      </c>
      <c r="S14" s="3">
        <f t="shared" si="9"/>
        <v>0.05</v>
      </c>
      <c r="T14" s="8">
        <f t="shared" si="13"/>
        <v>97.8</v>
      </c>
      <c r="U14" s="8">
        <f t="shared" si="11"/>
        <v>102.69</v>
      </c>
    </row>
    <row r="15" spans="1:25" x14ac:dyDescent="0.35">
      <c r="A15" s="17"/>
      <c r="B15" s="3" t="s">
        <v>11</v>
      </c>
      <c r="C15" s="6">
        <v>11126</v>
      </c>
      <c r="D15" s="6">
        <f t="shared" si="4"/>
        <v>10013.4</v>
      </c>
      <c r="E15" s="3">
        <v>1.0169999999999999</v>
      </c>
      <c r="F15" s="3">
        <f t="shared" si="5"/>
        <v>1.0055000000000001</v>
      </c>
      <c r="G15" s="7">
        <f t="shared" si="6"/>
        <v>10239.637752899998</v>
      </c>
      <c r="H15" s="7"/>
      <c r="I15" s="7">
        <f t="shared" si="7"/>
        <v>204.79275505799995</v>
      </c>
      <c r="J15" s="7">
        <f t="shared" si="0"/>
        <v>551.46593082018239</v>
      </c>
      <c r="K15" s="8">
        <f t="shared" si="8"/>
        <v>10995.896438778182</v>
      </c>
      <c r="L15" s="3">
        <v>6.6000000000000003E-2</v>
      </c>
      <c r="M15" s="3">
        <v>20</v>
      </c>
      <c r="N15" s="7">
        <f t="shared" si="1"/>
        <v>1005.8890823197469</v>
      </c>
      <c r="O15" s="7">
        <f t="shared" si="2"/>
        <v>100.5889082319747</v>
      </c>
      <c r="P15" s="7">
        <f t="shared" si="3"/>
        <v>100.5889082319747</v>
      </c>
      <c r="Q15" s="3">
        <v>1</v>
      </c>
      <c r="R15" s="3">
        <v>1</v>
      </c>
      <c r="S15" s="3">
        <f t="shared" si="9"/>
        <v>0.05</v>
      </c>
      <c r="T15" s="8">
        <f t="shared" si="13"/>
        <v>100.6</v>
      </c>
      <c r="U15" s="8">
        <f t="shared" si="11"/>
        <v>105.63</v>
      </c>
    </row>
    <row r="16" spans="1:25" x14ac:dyDescent="0.35">
      <c r="A16" s="17"/>
      <c r="B16" s="3" t="s">
        <v>8</v>
      </c>
      <c r="C16" s="6">
        <v>11494</v>
      </c>
      <c r="D16" s="6">
        <f t="shared" si="4"/>
        <v>10344.6</v>
      </c>
      <c r="E16" s="3">
        <v>1.0169999999999999</v>
      </c>
      <c r="F16" s="3">
        <f t="shared" si="5"/>
        <v>1.0055000000000001</v>
      </c>
      <c r="G16" s="7">
        <f t="shared" si="6"/>
        <v>10578.3207201</v>
      </c>
      <c r="H16" s="7"/>
      <c r="I16" s="7">
        <f t="shared" si="7"/>
        <v>211.56641440200002</v>
      </c>
      <c r="J16" s="7">
        <f t="shared" si="0"/>
        <v>569.70604070170566</v>
      </c>
      <c r="K16" s="8">
        <f t="shared" si="8"/>
        <v>11359.593175203705</v>
      </c>
      <c r="L16" s="3">
        <v>6.6000000000000003E-2</v>
      </c>
      <c r="M16" s="3">
        <v>20</v>
      </c>
      <c r="N16" s="7">
        <f t="shared" si="1"/>
        <v>1039.1595463044375</v>
      </c>
      <c r="O16" s="7">
        <f t="shared" si="2"/>
        <v>103.91595463044376</v>
      </c>
      <c r="P16" s="7">
        <f t="shared" si="3"/>
        <v>103.91595463044376</v>
      </c>
      <c r="Q16" s="3">
        <v>1</v>
      </c>
      <c r="R16" s="3">
        <v>1</v>
      </c>
      <c r="S16" s="3">
        <f t="shared" si="9"/>
        <v>0.05</v>
      </c>
      <c r="T16" s="8">
        <f t="shared" si="13"/>
        <v>103.9</v>
      </c>
      <c r="U16" s="8">
        <f t="shared" si="11"/>
        <v>109.09500000000001</v>
      </c>
    </row>
    <row r="17" spans="1:21" x14ac:dyDescent="0.35">
      <c r="A17" s="17"/>
      <c r="B17" s="3" t="s">
        <v>9</v>
      </c>
      <c r="C17" s="6">
        <v>11971</v>
      </c>
      <c r="D17" s="6">
        <f t="shared" si="4"/>
        <v>10773.9</v>
      </c>
      <c r="E17" s="3">
        <v>1.0169999999999999</v>
      </c>
      <c r="F17" s="3">
        <f t="shared" si="5"/>
        <v>1.0055000000000001</v>
      </c>
      <c r="G17" s="7">
        <f t="shared" si="6"/>
        <v>11017.32010965</v>
      </c>
      <c r="H17" s="7"/>
      <c r="I17" s="7">
        <f t="shared" si="7"/>
        <v>220.34640219299999</v>
      </c>
      <c r="J17" s="7">
        <f t="shared" si="0"/>
        <v>593.3487918253104</v>
      </c>
      <c r="K17" s="8">
        <f t="shared" si="8"/>
        <v>11831.01530366831</v>
      </c>
      <c r="L17" s="3">
        <v>6.6000000000000003E-2</v>
      </c>
      <c r="M17" s="3">
        <v>20</v>
      </c>
      <c r="N17" s="7">
        <f t="shared" si="1"/>
        <v>1082.284577067202</v>
      </c>
      <c r="O17" s="7">
        <f t="shared" si="2"/>
        <v>108.22845770672021</v>
      </c>
      <c r="P17" s="7">
        <f t="shared" si="3"/>
        <v>108.22845770672021</v>
      </c>
      <c r="Q17" s="3">
        <v>1</v>
      </c>
      <c r="R17" s="3">
        <v>1</v>
      </c>
      <c r="S17" s="3">
        <f t="shared" si="9"/>
        <v>0.05</v>
      </c>
      <c r="T17" s="8">
        <f t="shared" si="13"/>
        <v>108.2</v>
      </c>
      <c r="U17" s="8">
        <f t="shared" si="11"/>
        <v>113.61000000000001</v>
      </c>
    </row>
    <row r="18" spans="1:21" x14ac:dyDescent="0.35">
      <c r="A18" s="18">
        <v>5</v>
      </c>
      <c r="B18" s="19" t="s">
        <v>15</v>
      </c>
      <c r="C18" s="6">
        <v>12050</v>
      </c>
      <c r="D18" s="6">
        <f t="shared" si="4"/>
        <v>10845</v>
      </c>
      <c r="E18" s="3">
        <v>1.0169999999999999</v>
      </c>
      <c r="F18" s="3">
        <f t="shared" si="5"/>
        <v>1.0055000000000001</v>
      </c>
      <c r="G18" s="7">
        <f t="shared" si="6"/>
        <v>11090.026507500001</v>
      </c>
      <c r="H18" s="7"/>
      <c r="I18" s="7">
        <f t="shared" si="7"/>
        <v>221.80053015000001</v>
      </c>
      <c r="J18" s="7">
        <f t="shared" si="0"/>
        <v>597.26446758792008</v>
      </c>
      <c r="K18" s="8">
        <f t="shared" si="8"/>
        <v>11909.091505237921</v>
      </c>
      <c r="L18" s="3">
        <v>6.6000000000000003E-2</v>
      </c>
      <c r="M18" s="3">
        <v>20</v>
      </c>
      <c r="N18" s="7">
        <f t="shared" si="1"/>
        <v>1089.426877759568</v>
      </c>
      <c r="O18" s="7">
        <f t="shared" si="2"/>
        <v>108.94268777595681</v>
      </c>
      <c r="P18" s="7">
        <f t="shared" si="3"/>
        <v>108.9426877759568</v>
      </c>
      <c r="Q18" s="3">
        <v>1</v>
      </c>
      <c r="R18" s="3">
        <v>1</v>
      </c>
      <c r="S18" s="3">
        <f t="shared" si="9"/>
        <v>0.05</v>
      </c>
      <c r="T18" s="8">
        <f t="shared" si="13"/>
        <v>108.9</v>
      </c>
      <c r="U18" s="8">
        <f t="shared" si="11"/>
        <v>114.34500000000001</v>
      </c>
    </row>
    <row r="19" spans="1:21" x14ac:dyDescent="0.35">
      <c r="A19" s="17"/>
      <c r="B19" s="3" t="s">
        <v>11</v>
      </c>
      <c r="C19" s="6">
        <v>12225</v>
      </c>
      <c r="D19" s="6">
        <f t="shared" si="4"/>
        <v>11002.5</v>
      </c>
      <c r="E19" s="3">
        <v>1.0169999999999999</v>
      </c>
      <c r="F19" s="3">
        <f t="shared" si="5"/>
        <v>1.0055000000000001</v>
      </c>
      <c r="G19" s="7">
        <f t="shared" si="6"/>
        <v>11251.084983750001</v>
      </c>
      <c r="H19" s="7"/>
      <c r="I19" s="7">
        <f t="shared" si="7"/>
        <v>225.02169967500001</v>
      </c>
      <c r="J19" s="7">
        <f t="shared" si="0"/>
        <v>605.93843288484015</v>
      </c>
      <c r="K19" s="8">
        <f t="shared" si="8"/>
        <v>12082.045116309842</v>
      </c>
      <c r="L19" s="3">
        <v>6.6000000000000003E-2</v>
      </c>
      <c r="M19" s="3">
        <v>20</v>
      </c>
      <c r="N19" s="7">
        <f t="shared" si="1"/>
        <v>1105.248429926201</v>
      </c>
      <c r="O19" s="7">
        <f t="shared" si="2"/>
        <v>110.52484299262011</v>
      </c>
      <c r="P19" s="7">
        <f t="shared" si="3"/>
        <v>110.52484299262011</v>
      </c>
      <c r="Q19" s="3">
        <v>1</v>
      </c>
      <c r="R19" s="3">
        <v>1</v>
      </c>
      <c r="S19" s="3">
        <f t="shared" si="9"/>
        <v>0.05</v>
      </c>
      <c r="T19" s="8">
        <f t="shared" si="13"/>
        <v>110.5</v>
      </c>
      <c r="U19" s="8">
        <f t="shared" si="11"/>
        <v>116.02500000000001</v>
      </c>
    </row>
    <row r="20" spans="1:21" x14ac:dyDescent="0.35">
      <c r="A20" s="17"/>
      <c r="B20" s="3" t="s">
        <v>8</v>
      </c>
      <c r="C20" s="6">
        <v>12458</v>
      </c>
      <c r="D20" s="6">
        <f t="shared" si="4"/>
        <v>11212.2</v>
      </c>
      <c r="E20" s="3">
        <v>1.0169999999999999</v>
      </c>
      <c r="F20" s="3">
        <f t="shared" si="5"/>
        <v>1.0055000000000001</v>
      </c>
      <c r="G20" s="7">
        <f t="shared" si="6"/>
        <v>11465.5228407</v>
      </c>
      <c r="H20" s="7"/>
      <c r="I20" s="7">
        <f t="shared" si="7"/>
        <v>229.31045681399999</v>
      </c>
      <c r="J20" s="7">
        <f t="shared" si="0"/>
        <v>617.48719810873934</v>
      </c>
      <c r="K20" s="8">
        <f t="shared" si="8"/>
        <v>12312.32049562274</v>
      </c>
      <c r="L20" s="3">
        <v>6.6000000000000003E-2</v>
      </c>
      <c r="M20" s="3">
        <v>20</v>
      </c>
      <c r="N20" s="7">
        <f t="shared" si="1"/>
        <v>1126.3136965252029</v>
      </c>
      <c r="O20" s="7">
        <f t="shared" si="2"/>
        <v>112.63136965252029</v>
      </c>
      <c r="P20" s="7">
        <f t="shared" si="3"/>
        <v>112.63136965252029</v>
      </c>
      <c r="Q20" s="3">
        <v>1</v>
      </c>
      <c r="R20" s="3">
        <v>1</v>
      </c>
      <c r="S20" s="3">
        <f t="shared" si="9"/>
        <v>0.05</v>
      </c>
      <c r="T20" s="8">
        <f t="shared" si="13"/>
        <v>112.6</v>
      </c>
      <c r="U20" s="8">
        <f t="shared" si="11"/>
        <v>118.23</v>
      </c>
    </row>
    <row r="21" spans="1:21" x14ac:dyDescent="0.35">
      <c r="A21" s="17"/>
      <c r="B21" s="3" t="s">
        <v>9</v>
      </c>
      <c r="C21" s="6">
        <v>12786</v>
      </c>
      <c r="D21" s="6">
        <f t="shared" si="4"/>
        <v>11507.4</v>
      </c>
      <c r="E21" s="3">
        <v>1.0169999999999999</v>
      </c>
      <c r="F21" s="3">
        <f t="shared" si="5"/>
        <v>1.0055000000000001</v>
      </c>
      <c r="G21" s="7">
        <f t="shared" si="6"/>
        <v>11767.3924419</v>
      </c>
      <c r="H21" s="7"/>
      <c r="I21" s="7">
        <f t="shared" si="7"/>
        <v>235.347848838</v>
      </c>
      <c r="J21" s="7">
        <f t="shared" si="0"/>
        <v>633.74468735096639</v>
      </c>
      <c r="K21" s="8">
        <f t="shared" si="8"/>
        <v>12636.484978088967</v>
      </c>
      <c r="L21" s="3">
        <v>6.6000000000000003E-2</v>
      </c>
      <c r="M21" s="3">
        <v>20</v>
      </c>
      <c r="N21" s="7">
        <f t="shared" si="1"/>
        <v>1155.9678057289489</v>
      </c>
      <c r="O21" s="7">
        <f t="shared" si="2"/>
        <v>115.59678057289489</v>
      </c>
      <c r="P21" s="7">
        <f t="shared" si="3"/>
        <v>115.5967805728949</v>
      </c>
      <c r="Q21" s="3">
        <v>1</v>
      </c>
      <c r="R21" s="3">
        <v>1</v>
      </c>
      <c r="S21" s="3">
        <f t="shared" si="9"/>
        <v>0.05</v>
      </c>
      <c r="T21" s="8">
        <f t="shared" si="13"/>
        <v>115.6</v>
      </c>
      <c r="U21" s="8">
        <f t="shared" si="11"/>
        <v>121.38</v>
      </c>
    </row>
    <row r="22" spans="1:21" x14ac:dyDescent="0.35">
      <c r="A22" s="18">
        <v>6</v>
      </c>
      <c r="B22" s="19" t="s">
        <v>16</v>
      </c>
      <c r="C22" s="6">
        <v>13407</v>
      </c>
      <c r="D22" s="6">
        <f t="shared" si="4"/>
        <v>12066.3</v>
      </c>
      <c r="E22" s="3">
        <v>1.0169999999999999</v>
      </c>
      <c r="F22" s="3">
        <f t="shared" si="5"/>
        <v>1.0055000000000001</v>
      </c>
      <c r="G22" s="7">
        <f t="shared" si="6"/>
        <v>12338.91994905</v>
      </c>
      <c r="H22" s="7"/>
      <c r="I22" s="7">
        <f t="shared" si="7"/>
        <v>246.77839898099998</v>
      </c>
      <c r="J22" s="7">
        <f t="shared" si="0"/>
        <v>664.52487277603689</v>
      </c>
      <c r="K22" s="8">
        <f t="shared" si="8"/>
        <v>13250.223220807036</v>
      </c>
      <c r="L22" s="3">
        <v>6.6000000000000003E-2</v>
      </c>
      <c r="M22" s="3">
        <v>20</v>
      </c>
      <c r="N22" s="7">
        <f t="shared" si="1"/>
        <v>1212.1117137031142</v>
      </c>
      <c r="O22" s="7">
        <f t="shared" si="2"/>
        <v>121.21117137031143</v>
      </c>
      <c r="P22" s="7">
        <f t="shared" si="3"/>
        <v>121.21117137031142</v>
      </c>
      <c r="Q22" s="3">
        <v>1</v>
      </c>
      <c r="R22" s="3">
        <v>1</v>
      </c>
      <c r="S22" s="3">
        <f t="shared" si="9"/>
        <v>0.05</v>
      </c>
      <c r="T22" s="8">
        <f t="shared" si="13"/>
        <v>121.2</v>
      </c>
      <c r="U22" s="8">
        <f t="shared" si="11"/>
        <v>127.26</v>
      </c>
    </row>
    <row r="23" spans="1:21" x14ac:dyDescent="0.35">
      <c r="A23" s="17"/>
      <c r="B23" s="3" t="s">
        <v>11</v>
      </c>
      <c r="C23" s="6">
        <v>13509</v>
      </c>
      <c r="D23" s="6">
        <f t="shared" si="4"/>
        <v>12158.1</v>
      </c>
      <c r="E23" s="3">
        <v>1.0169999999999999</v>
      </c>
      <c r="F23" s="3">
        <f t="shared" si="5"/>
        <v>1.0055000000000001</v>
      </c>
      <c r="G23" s="7">
        <f t="shared" si="6"/>
        <v>12432.794032349999</v>
      </c>
      <c r="H23" s="7"/>
      <c r="I23" s="7">
        <f t="shared" si="7"/>
        <v>248.65588064699998</v>
      </c>
      <c r="J23" s="7">
        <f t="shared" si="0"/>
        <v>669.58055540624161</v>
      </c>
      <c r="K23" s="8">
        <f t="shared" si="8"/>
        <v>13351.03046840324</v>
      </c>
      <c r="L23" s="3">
        <v>6.6000000000000003E-2</v>
      </c>
      <c r="M23" s="3">
        <v>20</v>
      </c>
      <c r="N23" s="7">
        <f t="shared" si="1"/>
        <v>1221.3334183945228</v>
      </c>
      <c r="O23" s="7">
        <f t="shared" si="2"/>
        <v>122.13334183945229</v>
      </c>
      <c r="P23" s="7">
        <f t="shared" si="3"/>
        <v>122.13334183945227</v>
      </c>
      <c r="Q23" s="3">
        <v>1</v>
      </c>
      <c r="R23" s="3">
        <v>1</v>
      </c>
      <c r="S23" s="3">
        <f t="shared" si="9"/>
        <v>0.05</v>
      </c>
      <c r="T23" s="8">
        <f t="shared" si="13"/>
        <v>122.1</v>
      </c>
      <c r="U23" s="8">
        <f t="shared" si="11"/>
        <v>128.20500000000001</v>
      </c>
    </row>
    <row r="24" spans="1:21" x14ac:dyDescent="0.35">
      <c r="A24" s="17"/>
      <c r="B24" s="3" t="s">
        <v>13</v>
      </c>
      <c r="C24" s="6">
        <v>13664</v>
      </c>
      <c r="D24" s="6">
        <f t="shared" si="4"/>
        <v>12297.6</v>
      </c>
      <c r="E24" s="3">
        <v>1.0169999999999999</v>
      </c>
      <c r="F24" s="3">
        <f t="shared" si="5"/>
        <v>1.0055000000000001</v>
      </c>
      <c r="G24" s="7">
        <f t="shared" si="6"/>
        <v>12575.445825600002</v>
      </c>
      <c r="H24" s="7"/>
      <c r="I24" s="7">
        <f t="shared" si="7"/>
        <v>251.50891651200004</v>
      </c>
      <c r="J24" s="7">
        <f t="shared" si="0"/>
        <v>677.26321038351375</v>
      </c>
      <c r="K24" s="8">
        <f t="shared" si="8"/>
        <v>13504.217952495515</v>
      </c>
      <c r="L24" s="3">
        <v>6.6000000000000003E-2</v>
      </c>
      <c r="M24" s="3">
        <v>20</v>
      </c>
      <c r="N24" s="7">
        <f t="shared" si="1"/>
        <v>1235.3467931706837</v>
      </c>
      <c r="O24" s="7">
        <f t="shared" si="2"/>
        <v>123.53467931706837</v>
      </c>
      <c r="P24" s="7">
        <f t="shared" si="3"/>
        <v>123.53467931706837</v>
      </c>
      <c r="Q24" s="3">
        <v>1</v>
      </c>
      <c r="R24" s="3">
        <v>1</v>
      </c>
      <c r="S24" s="3">
        <f t="shared" si="9"/>
        <v>0.05</v>
      </c>
      <c r="T24" s="8">
        <f t="shared" si="13"/>
        <v>123.5</v>
      </c>
      <c r="U24" s="8">
        <f t="shared" si="11"/>
        <v>129.67500000000001</v>
      </c>
    </row>
    <row r="25" spans="1:21" x14ac:dyDescent="0.35">
      <c r="A25" s="17"/>
      <c r="B25" s="3" t="s">
        <v>9</v>
      </c>
      <c r="C25" s="6">
        <v>13909</v>
      </c>
      <c r="D25" s="6">
        <f t="shared" si="4"/>
        <v>12518.1</v>
      </c>
      <c r="E25" s="3">
        <v>1.0169999999999999</v>
      </c>
      <c r="F25" s="3">
        <f t="shared" si="5"/>
        <v>1.0055000000000001</v>
      </c>
      <c r="G25" s="7">
        <f t="shared" si="6"/>
        <v>12800.92769235</v>
      </c>
      <c r="H25" s="7"/>
      <c r="I25" s="7">
        <f t="shared" si="7"/>
        <v>256.01855384700002</v>
      </c>
      <c r="J25" s="7">
        <f t="shared" si="0"/>
        <v>689.40676179920172</v>
      </c>
      <c r="K25" s="8">
        <f t="shared" si="8"/>
        <v>13746.353007996202</v>
      </c>
      <c r="L25" s="3">
        <v>6.6000000000000003E-2</v>
      </c>
      <c r="M25" s="3">
        <v>20</v>
      </c>
      <c r="N25" s="7">
        <f t="shared" si="1"/>
        <v>1257.4969662039694</v>
      </c>
      <c r="O25" s="7">
        <f t="shared" si="2"/>
        <v>125.74969662039695</v>
      </c>
      <c r="P25" s="7">
        <f t="shared" si="3"/>
        <v>125.74969662039693</v>
      </c>
      <c r="Q25" s="3">
        <v>1</v>
      </c>
      <c r="R25" s="3">
        <v>1</v>
      </c>
      <c r="S25" s="3">
        <f t="shared" si="9"/>
        <v>0.05</v>
      </c>
      <c r="T25" s="8">
        <f t="shared" si="13"/>
        <v>125.7</v>
      </c>
      <c r="U25" s="8">
        <f t="shared" si="11"/>
        <v>131.98500000000001</v>
      </c>
    </row>
    <row r="26" spans="1:21" x14ac:dyDescent="0.35">
      <c r="A26" s="18">
        <v>7</v>
      </c>
      <c r="B26" s="19" t="s">
        <v>17</v>
      </c>
      <c r="C26" s="6">
        <v>14077</v>
      </c>
      <c r="D26" s="6">
        <f t="shared" si="4"/>
        <v>12669.3</v>
      </c>
      <c r="E26" s="3">
        <v>1.0169999999999999</v>
      </c>
      <c r="F26" s="3">
        <f t="shared" si="5"/>
        <v>1.0055000000000001</v>
      </c>
      <c r="G26" s="7">
        <f t="shared" si="6"/>
        <v>12955.543829549999</v>
      </c>
      <c r="H26" s="7"/>
      <c r="I26" s="7">
        <f t="shared" si="7"/>
        <v>259.11087659099996</v>
      </c>
      <c r="J26" s="7">
        <f t="shared" si="0"/>
        <v>697.73376848424482</v>
      </c>
      <c r="K26" s="8">
        <f t="shared" si="8"/>
        <v>13912.388474625242</v>
      </c>
      <c r="L26" s="3">
        <v>6.6000000000000003E-2</v>
      </c>
      <c r="M26" s="3">
        <v>20</v>
      </c>
      <c r="N26" s="7">
        <f t="shared" si="1"/>
        <v>1272.6856562839364</v>
      </c>
      <c r="O26" s="7">
        <f t="shared" si="2"/>
        <v>127.26856562839365</v>
      </c>
      <c r="P26" s="7">
        <f t="shared" ref="P26:P29" si="14">N26*10/100</f>
        <v>127.26856562839365</v>
      </c>
      <c r="Q26" s="3">
        <v>1</v>
      </c>
      <c r="R26" s="3">
        <v>1</v>
      </c>
      <c r="S26" s="3">
        <f t="shared" si="9"/>
        <v>0.05</v>
      </c>
      <c r="T26" s="8">
        <f t="shared" si="13"/>
        <v>127.3</v>
      </c>
      <c r="U26" s="8">
        <f t="shared" si="11"/>
        <v>133.66499999999999</v>
      </c>
    </row>
    <row r="27" spans="1:21" x14ac:dyDescent="0.35">
      <c r="A27" s="17"/>
      <c r="B27" s="3" t="s">
        <v>11</v>
      </c>
      <c r="C27" s="6">
        <v>14136</v>
      </c>
      <c r="D27" s="6">
        <f t="shared" si="4"/>
        <v>12722.4</v>
      </c>
      <c r="E27" s="3">
        <v>1.0169999999999999</v>
      </c>
      <c r="F27" s="3">
        <f t="shared" si="5"/>
        <v>1.0055000000000001</v>
      </c>
      <c r="G27" s="7">
        <f t="shared" si="6"/>
        <v>13009.843544399999</v>
      </c>
      <c r="H27" s="7"/>
      <c r="I27" s="7">
        <f t="shared" si="7"/>
        <v>260.19687088799998</v>
      </c>
      <c r="J27" s="7">
        <f t="shared" si="0"/>
        <v>700.65813392720634</v>
      </c>
      <c r="K27" s="8">
        <f t="shared" si="8"/>
        <v>13970.698549215205</v>
      </c>
      <c r="L27" s="3">
        <v>6.6000000000000003E-2</v>
      </c>
      <c r="M27" s="3">
        <v>20</v>
      </c>
      <c r="N27" s="7">
        <f t="shared" si="1"/>
        <v>1278.0197795858298</v>
      </c>
      <c r="O27" s="7">
        <f t="shared" si="2"/>
        <v>127.801977958583</v>
      </c>
      <c r="P27" s="7">
        <f t="shared" si="14"/>
        <v>127.80197795858298</v>
      </c>
      <c r="Q27" s="3">
        <v>1</v>
      </c>
      <c r="R27" s="3">
        <v>1</v>
      </c>
      <c r="S27" s="3">
        <f t="shared" si="9"/>
        <v>0.05</v>
      </c>
      <c r="T27" s="8">
        <f t="shared" si="13"/>
        <v>127.8</v>
      </c>
      <c r="U27" s="8">
        <f t="shared" si="11"/>
        <v>134.19</v>
      </c>
    </row>
    <row r="28" spans="1:21" x14ac:dyDescent="0.35">
      <c r="A28" s="17"/>
      <c r="B28" s="3" t="s">
        <v>8</v>
      </c>
      <c r="C28" s="6">
        <v>14243</v>
      </c>
      <c r="D28" s="6">
        <f t="shared" si="4"/>
        <v>12818.7</v>
      </c>
      <c r="E28" s="3">
        <v>1.0169999999999999</v>
      </c>
      <c r="F28" s="3">
        <f t="shared" si="5"/>
        <v>1.0055000000000001</v>
      </c>
      <c r="G28" s="7">
        <f t="shared" si="6"/>
        <v>13108.31929845</v>
      </c>
      <c r="H28" s="7"/>
      <c r="I28" s="7">
        <f t="shared" si="7"/>
        <v>262.16638596899998</v>
      </c>
      <c r="J28" s="7">
        <f t="shared" si="0"/>
        <v>705.96164413732322</v>
      </c>
      <c r="K28" s="8">
        <f t="shared" si="8"/>
        <v>14076.447328556324</v>
      </c>
      <c r="L28" s="3">
        <v>6.6000000000000003E-2</v>
      </c>
      <c r="M28" s="3">
        <v>20</v>
      </c>
      <c r="N28" s="7">
        <f t="shared" si="1"/>
        <v>1287.6935286248568</v>
      </c>
      <c r="O28" s="7">
        <f t="shared" si="2"/>
        <v>128.76935286248568</v>
      </c>
      <c r="P28" s="7">
        <f t="shared" si="14"/>
        <v>128.76935286248568</v>
      </c>
      <c r="Q28" s="3">
        <v>1</v>
      </c>
      <c r="R28" s="3">
        <v>1</v>
      </c>
      <c r="S28" s="3">
        <f t="shared" si="9"/>
        <v>0.05</v>
      </c>
      <c r="T28" s="8">
        <f t="shared" si="13"/>
        <v>128.80000000000001</v>
      </c>
      <c r="U28" s="8">
        <f t="shared" si="11"/>
        <v>135.24</v>
      </c>
    </row>
    <row r="29" spans="1:21" x14ac:dyDescent="0.35">
      <c r="A29" s="17"/>
      <c r="B29" s="3" t="s">
        <v>9</v>
      </c>
      <c r="C29" s="6">
        <v>14426</v>
      </c>
      <c r="D29" s="6">
        <f t="shared" si="4"/>
        <v>12983.4</v>
      </c>
      <c r="E29" s="3">
        <v>1.0169999999999999</v>
      </c>
      <c r="F29" s="3">
        <f t="shared" si="5"/>
        <v>1.0055000000000001</v>
      </c>
      <c r="G29" s="7">
        <f t="shared" si="6"/>
        <v>13276.7404479</v>
      </c>
      <c r="H29" s="7"/>
      <c r="I29" s="7">
        <f t="shared" si="7"/>
        <v>265.53480895799999</v>
      </c>
      <c r="J29" s="7">
        <f t="shared" si="0"/>
        <v>715.03213356210256</v>
      </c>
      <c r="K29" s="8">
        <f t="shared" si="8"/>
        <v>14257.307390420103</v>
      </c>
      <c r="L29" s="3">
        <v>6.6000000000000003E-2</v>
      </c>
      <c r="M29" s="3">
        <v>20</v>
      </c>
      <c r="N29" s="7">
        <f t="shared" si="1"/>
        <v>1304.2383517476785</v>
      </c>
      <c r="O29" s="7">
        <f t="shared" si="2"/>
        <v>130.42383517476785</v>
      </c>
      <c r="P29" s="7">
        <f t="shared" si="14"/>
        <v>130.42383517476785</v>
      </c>
      <c r="Q29" s="3">
        <v>1</v>
      </c>
      <c r="R29" s="3">
        <v>1</v>
      </c>
      <c r="S29" s="3">
        <f t="shared" si="9"/>
        <v>0.05</v>
      </c>
      <c r="T29" s="8">
        <f t="shared" si="13"/>
        <v>130.4</v>
      </c>
      <c r="U29" s="8">
        <f t="shared" si="11"/>
        <v>136.92000000000002</v>
      </c>
    </row>
    <row r="41" spans="6:6" x14ac:dyDescent="0.35">
      <c r="F41">
        <f>2^4</f>
        <v>16</v>
      </c>
    </row>
  </sheetData>
  <mergeCells count="1">
    <mergeCell ref="T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topLeftCell="A13" zoomScale="85" zoomScaleNormal="85" workbookViewId="0">
      <selection activeCell="L3" sqref="L3"/>
    </sheetView>
  </sheetViews>
  <sheetFormatPr defaultRowHeight="15.5" x14ac:dyDescent="0.35"/>
  <cols>
    <col min="1" max="1" width="5.08203125" customWidth="1"/>
    <col min="2" max="2" width="34.25" customWidth="1"/>
    <col min="3" max="3" width="13.33203125" customWidth="1"/>
    <col min="7" max="7" width="10.83203125" customWidth="1"/>
    <col min="11" max="11" width="13.25" customWidth="1"/>
    <col min="14" max="14" width="12" customWidth="1"/>
  </cols>
  <sheetData>
    <row r="2" spans="1:21" ht="177" customHeight="1" x14ac:dyDescent="0.35">
      <c r="A2" s="21" t="s">
        <v>32</v>
      </c>
      <c r="B2" s="21" t="s">
        <v>33</v>
      </c>
      <c r="C2" s="11" t="s">
        <v>34</v>
      </c>
      <c r="D2" s="11" t="s">
        <v>31</v>
      </c>
      <c r="E2" s="12" t="s">
        <v>18</v>
      </c>
      <c r="F2" s="12" t="s">
        <v>1</v>
      </c>
      <c r="G2" s="22" t="s">
        <v>2</v>
      </c>
      <c r="H2" s="22" t="s">
        <v>3</v>
      </c>
      <c r="I2" s="22" t="s">
        <v>4</v>
      </c>
      <c r="J2" s="22" t="s">
        <v>5</v>
      </c>
      <c r="K2" s="22" t="s">
        <v>21</v>
      </c>
      <c r="L2" s="14" t="s">
        <v>19</v>
      </c>
      <c r="M2" s="22" t="s">
        <v>20</v>
      </c>
      <c r="N2" s="22" t="s">
        <v>22</v>
      </c>
      <c r="O2" s="22" t="s">
        <v>23</v>
      </c>
      <c r="P2" s="22" t="s">
        <v>24</v>
      </c>
      <c r="Q2" s="15" t="s">
        <v>28</v>
      </c>
      <c r="R2" s="14" t="s">
        <v>25</v>
      </c>
      <c r="S2" s="14" t="s">
        <v>26</v>
      </c>
      <c r="T2" s="23" t="s">
        <v>27</v>
      </c>
      <c r="U2" s="24"/>
    </row>
    <row r="3" spans="1:21" ht="45" x14ac:dyDescent="0.35">
      <c r="A3" s="17"/>
      <c r="B3" s="3"/>
      <c r="C3" s="3"/>
      <c r="D3" s="5"/>
      <c r="E3" s="4"/>
      <c r="F3" s="4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9"/>
      <c r="S3" s="9"/>
      <c r="T3" s="20" t="s">
        <v>29</v>
      </c>
      <c r="U3" s="20" t="s">
        <v>30</v>
      </c>
    </row>
    <row r="4" spans="1:21" x14ac:dyDescent="0.35">
      <c r="A4" s="18">
        <v>1</v>
      </c>
      <c r="B4" s="19" t="s">
        <v>6</v>
      </c>
      <c r="C4" s="6">
        <v>7780</v>
      </c>
      <c r="D4" s="6">
        <f>C4*90/100</f>
        <v>7002</v>
      </c>
      <c r="E4" s="3">
        <v>1.0169999999999999</v>
      </c>
      <c r="F4" s="3">
        <f>100.55/100</f>
        <v>1.0055000000000001</v>
      </c>
      <c r="G4" s="7">
        <f>D4*E4*F4*0.8</f>
        <v>5728.1597496000004</v>
      </c>
      <c r="H4" s="7"/>
      <c r="I4" s="7">
        <f>(G4+H4)*2/100</f>
        <v>114.56319499200001</v>
      </c>
      <c r="J4" s="7">
        <f t="shared" ref="J4:J29" si="0">(G4+H4+I4)*(80/100)*(6.6/100)*1</f>
        <v>308.49577147445763</v>
      </c>
      <c r="K4" s="8">
        <f>G4+H4+I4+J4</f>
        <v>6151.218716066458</v>
      </c>
      <c r="L4" s="3">
        <v>6.6000000000000003E-2</v>
      </c>
      <c r="M4" s="3">
        <v>50</v>
      </c>
      <c r="N4" s="7">
        <f t="shared" ref="N4:N29" si="1">(K4*L4*((1+L4)^M4))/(((1+L4)^M4)-1)</f>
        <v>423.31044264144037</v>
      </c>
      <c r="O4" s="7">
        <f t="shared" ref="O4:O29" si="2" xml:space="preserve"> 0.1*N4</f>
        <v>42.33104426414404</v>
      </c>
      <c r="P4" s="7">
        <f>N4*5/100</f>
        <v>21.16552213207202</v>
      </c>
      <c r="Q4" s="3">
        <v>1</v>
      </c>
      <c r="R4" s="3">
        <v>1</v>
      </c>
      <c r="S4" s="3">
        <v>0.05</v>
      </c>
      <c r="T4" s="8">
        <f>ROUND(((N4+O4+P4)/(12*Q4))*R4*(1+0), 1)</f>
        <v>40.6</v>
      </c>
      <c r="U4" s="8">
        <f>T4*1.05</f>
        <v>42.63</v>
      </c>
    </row>
    <row r="5" spans="1:21" x14ac:dyDescent="0.35">
      <c r="A5" s="17"/>
      <c r="B5" s="3" t="s">
        <v>7</v>
      </c>
      <c r="C5" s="6">
        <v>9095</v>
      </c>
      <c r="D5" s="6">
        <f t="shared" ref="D5:D29" si="3">C5*90/100</f>
        <v>8185.5</v>
      </c>
      <c r="E5" s="3">
        <v>1.0169999999999999</v>
      </c>
      <c r="F5" s="3">
        <f t="shared" ref="F5:F29" si="4">100.55/100</f>
        <v>1.0055000000000001</v>
      </c>
      <c r="G5" s="7">
        <f t="shared" ref="G5:G29" si="5">D5*E5*F5*0.8</f>
        <v>6696.3512754000003</v>
      </c>
      <c r="H5" s="7"/>
      <c r="I5" s="7">
        <f t="shared" ref="I5:I29" si="6">(G5+H5)*2/100</f>
        <v>133.92702550800001</v>
      </c>
      <c r="J5" s="7">
        <f t="shared" si="0"/>
        <v>360.63869428794249</v>
      </c>
      <c r="K5" s="8">
        <f t="shared" ref="K5:K29" si="7">G5+H5+I5+J5</f>
        <v>7190.9169951959429</v>
      </c>
      <c r="L5" s="3">
        <v>6.6000000000000003E-2</v>
      </c>
      <c r="M5" s="3">
        <v>50</v>
      </c>
      <c r="N5" s="7">
        <f t="shared" si="1"/>
        <v>494.85970126271212</v>
      </c>
      <c r="O5" s="7">
        <f t="shared" si="2"/>
        <v>49.485970126271212</v>
      </c>
      <c r="P5" s="7">
        <f t="shared" ref="P5:P29" si="8">N5*5/100</f>
        <v>24.742985063135606</v>
      </c>
      <c r="Q5" s="3">
        <v>1</v>
      </c>
      <c r="R5" s="3">
        <v>1</v>
      </c>
      <c r="S5" s="3">
        <f t="shared" ref="S5:S29" si="9">5/100</f>
        <v>0.05</v>
      </c>
      <c r="T5" s="8">
        <f t="shared" ref="T5:T6" si="10">ROUND(((N5+O5+P5)/(12*Q5))*R5*(1+0), 1)</f>
        <v>47.4</v>
      </c>
      <c r="U5" s="8">
        <f t="shared" ref="U5:U29" si="11">T5*1.05</f>
        <v>49.77</v>
      </c>
    </row>
    <row r="6" spans="1:21" x14ac:dyDescent="0.35">
      <c r="A6" s="17"/>
      <c r="B6" s="3" t="s">
        <v>8</v>
      </c>
      <c r="C6" s="6">
        <v>10261</v>
      </c>
      <c r="D6" s="6">
        <f t="shared" si="3"/>
        <v>9234.9</v>
      </c>
      <c r="E6" s="3">
        <v>1.0169999999999999</v>
      </c>
      <c r="F6" s="3">
        <f t="shared" si="4"/>
        <v>1.0055000000000001</v>
      </c>
      <c r="G6" s="7">
        <f t="shared" si="5"/>
        <v>7554.8389705199988</v>
      </c>
      <c r="H6" s="7"/>
      <c r="I6" s="7">
        <f t="shared" si="6"/>
        <v>151.09677941039999</v>
      </c>
      <c r="J6" s="7">
        <f t="shared" si="0"/>
        <v>406.87340759632514</v>
      </c>
      <c r="K6" s="8">
        <f t="shared" si="7"/>
        <v>8112.8091575267235</v>
      </c>
      <c r="L6" s="3">
        <v>6.6000000000000003E-2</v>
      </c>
      <c r="M6" s="3">
        <v>50</v>
      </c>
      <c r="N6" s="7">
        <f t="shared" si="1"/>
        <v>558.30185757632637</v>
      </c>
      <c r="O6" s="7">
        <f t="shared" si="2"/>
        <v>55.830185757632641</v>
      </c>
      <c r="P6" s="7">
        <f t="shared" si="8"/>
        <v>27.915092878816317</v>
      </c>
      <c r="Q6" s="3">
        <v>1</v>
      </c>
      <c r="R6" s="3">
        <v>1</v>
      </c>
      <c r="S6" s="3">
        <f t="shared" si="9"/>
        <v>0.05</v>
      </c>
      <c r="T6" s="8">
        <f t="shared" si="10"/>
        <v>53.5</v>
      </c>
      <c r="U6" s="8">
        <f t="shared" si="11"/>
        <v>56.175000000000004</v>
      </c>
    </row>
    <row r="7" spans="1:21" x14ac:dyDescent="0.35">
      <c r="A7" s="18">
        <v>2</v>
      </c>
      <c r="B7" s="19" t="s">
        <v>10</v>
      </c>
      <c r="C7" s="6">
        <v>10023</v>
      </c>
      <c r="D7" s="6">
        <f t="shared" si="3"/>
        <v>9020.7000000000007</v>
      </c>
      <c r="E7" s="3">
        <v>1.0169999999999999</v>
      </c>
      <c r="F7" s="3">
        <f t="shared" si="4"/>
        <v>1.0055000000000001</v>
      </c>
      <c r="G7" s="7">
        <f t="shared" si="5"/>
        <v>7379.6073483600012</v>
      </c>
      <c r="H7" s="7"/>
      <c r="I7" s="7">
        <f t="shared" si="6"/>
        <v>147.59214696720002</v>
      </c>
      <c r="J7" s="7">
        <f t="shared" si="0"/>
        <v>397.43613335327626</v>
      </c>
      <c r="K7" s="8">
        <f t="shared" si="7"/>
        <v>7924.6356286804776</v>
      </c>
      <c r="L7" s="3">
        <v>6.6000000000000003E-2</v>
      </c>
      <c r="M7" s="3">
        <v>50</v>
      </c>
      <c r="N7" s="7">
        <f t="shared" si="1"/>
        <v>545.35225791711537</v>
      </c>
      <c r="O7" s="7">
        <f t="shared" si="2"/>
        <v>54.53522579171154</v>
      </c>
      <c r="P7" s="7">
        <f t="shared" si="8"/>
        <v>27.26761289585577</v>
      </c>
      <c r="Q7" s="3">
        <v>1</v>
      </c>
      <c r="R7" s="3">
        <v>1</v>
      </c>
      <c r="S7" s="3">
        <f t="shared" si="9"/>
        <v>0.05</v>
      </c>
      <c r="T7" s="8">
        <f>ROUND(((N7+O7+P7)/(12*Q7))*R7*(1+0), 1)</f>
        <v>52.3</v>
      </c>
      <c r="U7" s="8">
        <f t="shared" si="11"/>
        <v>54.914999999999999</v>
      </c>
    </row>
    <row r="8" spans="1:21" x14ac:dyDescent="0.35">
      <c r="A8" s="17"/>
      <c r="B8" s="3" t="s">
        <v>11</v>
      </c>
      <c r="C8" s="6">
        <v>10720</v>
      </c>
      <c r="D8" s="6">
        <f t="shared" si="3"/>
        <v>9648</v>
      </c>
      <c r="E8" s="3">
        <v>1.0169999999999999</v>
      </c>
      <c r="F8" s="3">
        <f t="shared" si="4"/>
        <v>1.0055000000000001</v>
      </c>
      <c r="G8" s="7">
        <f t="shared" si="5"/>
        <v>7892.7856704000005</v>
      </c>
      <c r="H8" s="7"/>
      <c r="I8" s="7">
        <f t="shared" si="6"/>
        <v>157.85571340800001</v>
      </c>
      <c r="J8" s="7">
        <f t="shared" si="0"/>
        <v>425.07386506506248</v>
      </c>
      <c r="K8" s="8">
        <f t="shared" si="7"/>
        <v>8475.7152488730626</v>
      </c>
      <c r="L8" s="3">
        <v>6.6000000000000003E-2</v>
      </c>
      <c r="M8" s="3">
        <v>50</v>
      </c>
      <c r="N8" s="7">
        <f t="shared" si="1"/>
        <v>583.27608549051945</v>
      </c>
      <c r="O8" s="7">
        <f t="shared" si="2"/>
        <v>58.327608549051945</v>
      </c>
      <c r="P8" s="7">
        <f t="shared" si="8"/>
        <v>29.163804274525972</v>
      </c>
      <c r="Q8" s="3">
        <v>1</v>
      </c>
      <c r="R8" s="3">
        <v>1</v>
      </c>
      <c r="S8" s="3">
        <f t="shared" si="9"/>
        <v>0.05</v>
      </c>
      <c r="T8" s="8">
        <f>ROUND(((N8+O8+P8)/(12*Q8))*R8*(1+0), 1)</f>
        <v>55.9</v>
      </c>
      <c r="U8" s="8">
        <f t="shared" si="11"/>
        <v>58.695</v>
      </c>
    </row>
    <row r="9" spans="1:21" x14ac:dyDescent="0.35">
      <c r="A9" s="17"/>
      <c r="B9" s="3" t="s">
        <v>8</v>
      </c>
      <c r="C9" s="6">
        <v>11438</v>
      </c>
      <c r="D9" s="6">
        <f t="shared" si="3"/>
        <v>10294.200000000001</v>
      </c>
      <c r="E9" s="3">
        <v>1.0169999999999999</v>
      </c>
      <c r="F9" s="3">
        <f t="shared" si="4"/>
        <v>1.0055000000000001</v>
      </c>
      <c r="G9" s="7">
        <f t="shared" si="5"/>
        <v>8421.4256061600008</v>
      </c>
      <c r="H9" s="7"/>
      <c r="I9" s="7">
        <f t="shared" si="6"/>
        <v>168.42851212320002</v>
      </c>
      <c r="J9" s="7">
        <f t="shared" si="0"/>
        <v>453.54429744535304</v>
      </c>
      <c r="K9" s="8">
        <f t="shared" si="7"/>
        <v>9043.398415728554</v>
      </c>
      <c r="L9" s="3">
        <v>6.6000000000000003E-2</v>
      </c>
      <c r="M9" s="3">
        <v>50</v>
      </c>
      <c r="N9" s="7">
        <f t="shared" si="1"/>
        <v>622.34252479855991</v>
      </c>
      <c r="O9" s="7">
        <f t="shared" si="2"/>
        <v>62.234252479855996</v>
      </c>
      <c r="P9" s="7">
        <f t="shared" si="8"/>
        <v>31.117126239927995</v>
      </c>
      <c r="Q9" s="3">
        <v>1</v>
      </c>
      <c r="R9" s="3">
        <v>1</v>
      </c>
      <c r="S9" s="3">
        <f t="shared" si="9"/>
        <v>0.05</v>
      </c>
      <c r="T9" s="8">
        <f>ROUND(((N9+O9+P9)/(12*Q9))*R9*(1+0), 1)</f>
        <v>59.6</v>
      </c>
      <c r="U9" s="8">
        <f t="shared" si="11"/>
        <v>62.580000000000005</v>
      </c>
    </row>
    <row r="10" spans="1:21" x14ac:dyDescent="0.35">
      <c r="A10" s="18">
        <v>3</v>
      </c>
      <c r="B10" s="19" t="s">
        <v>12</v>
      </c>
      <c r="C10" s="6">
        <v>10326</v>
      </c>
      <c r="D10" s="6">
        <f t="shared" si="3"/>
        <v>9293.4</v>
      </c>
      <c r="E10" s="3">
        <v>1.0169999999999999</v>
      </c>
      <c r="F10" s="3">
        <f t="shared" si="4"/>
        <v>1.0055000000000001</v>
      </c>
      <c r="G10" s="7">
        <f t="shared" si="5"/>
        <v>7602.69634632</v>
      </c>
      <c r="H10" s="7"/>
      <c r="I10" s="7">
        <f t="shared" si="6"/>
        <v>152.05392692640001</v>
      </c>
      <c r="J10" s="7">
        <f t="shared" si="0"/>
        <v>409.45081442740991</v>
      </c>
      <c r="K10" s="8">
        <f t="shared" si="7"/>
        <v>8164.2010876738095</v>
      </c>
      <c r="L10" s="3">
        <v>6.6000000000000003E-2</v>
      </c>
      <c r="M10" s="3">
        <v>50</v>
      </c>
      <c r="N10" s="7">
        <f t="shared" si="1"/>
        <v>561.83851294543877</v>
      </c>
      <c r="O10" s="7">
        <f t="shared" si="2"/>
        <v>56.183851294543878</v>
      </c>
      <c r="P10" s="7">
        <f t="shared" si="8"/>
        <v>28.091925647271935</v>
      </c>
      <c r="Q10" s="3">
        <v>1</v>
      </c>
      <c r="R10" s="3">
        <v>1</v>
      </c>
      <c r="S10" s="3">
        <f t="shared" si="9"/>
        <v>0.05</v>
      </c>
      <c r="T10" s="8">
        <f>ROUND(((N10+O10+P10)/(12*Q10))*R10*(1+0), 1)</f>
        <v>53.8</v>
      </c>
      <c r="U10" s="8">
        <f t="shared" si="11"/>
        <v>56.49</v>
      </c>
    </row>
    <row r="11" spans="1:21" x14ac:dyDescent="0.35">
      <c r="A11" s="17"/>
      <c r="B11" s="3" t="s">
        <v>11</v>
      </c>
      <c r="C11" s="6">
        <v>10806</v>
      </c>
      <c r="D11" s="6">
        <f t="shared" si="3"/>
        <v>9725.4</v>
      </c>
      <c r="E11" s="3">
        <v>1.0169999999999999</v>
      </c>
      <c r="F11" s="3">
        <f t="shared" si="4"/>
        <v>1.0055000000000001</v>
      </c>
      <c r="G11" s="7">
        <f t="shared" si="5"/>
        <v>7956.1046599199999</v>
      </c>
      <c r="H11" s="7"/>
      <c r="I11" s="7">
        <f t="shared" si="6"/>
        <v>159.12209319839999</v>
      </c>
      <c r="J11" s="7">
        <f t="shared" si="0"/>
        <v>428.48397256465154</v>
      </c>
      <c r="K11" s="8">
        <f t="shared" si="7"/>
        <v>8543.7107256830514</v>
      </c>
      <c r="L11" s="3">
        <v>6.6000000000000003E-2</v>
      </c>
      <c r="M11" s="3">
        <v>50</v>
      </c>
      <c r="N11" s="7">
        <f t="shared" si="1"/>
        <v>587.95535259426799</v>
      </c>
      <c r="O11" s="7">
        <f t="shared" si="2"/>
        <v>58.795535259426799</v>
      </c>
      <c r="P11" s="7">
        <f t="shared" si="8"/>
        <v>29.3977676297134</v>
      </c>
      <c r="Q11" s="3">
        <v>1</v>
      </c>
      <c r="R11" s="3">
        <v>1</v>
      </c>
      <c r="S11" s="3">
        <f t="shared" si="9"/>
        <v>0.05</v>
      </c>
      <c r="T11" s="8">
        <f t="shared" ref="T11" si="12">ROUND(((N11+O11+P11)/(12*Q11))*R11*(1+0), 1)</f>
        <v>56.3</v>
      </c>
      <c r="U11" s="8">
        <f t="shared" si="11"/>
        <v>59.115000000000002</v>
      </c>
    </row>
    <row r="12" spans="1:21" x14ac:dyDescent="0.35">
      <c r="A12" s="17"/>
      <c r="B12" s="3" t="s">
        <v>13</v>
      </c>
      <c r="C12" s="6">
        <v>11339</v>
      </c>
      <c r="D12" s="6">
        <f t="shared" si="3"/>
        <v>10205.1</v>
      </c>
      <c r="E12" s="3">
        <v>1.0169999999999999</v>
      </c>
      <c r="F12" s="3">
        <f t="shared" si="4"/>
        <v>1.0055000000000001</v>
      </c>
      <c r="G12" s="7">
        <f t="shared" si="5"/>
        <v>8348.5351414800007</v>
      </c>
      <c r="H12" s="7"/>
      <c r="I12" s="7">
        <f t="shared" si="6"/>
        <v>166.97070282960001</v>
      </c>
      <c r="J12" s="7">
        <f t="shared" si="0"/>
        <v>449.61870857954693</v>
      </c>
      <c r="K12" s="8">
        <f t="shared" si="7"/>
        <v>8965.1245528891468</v>
      </c>
      <c r="L12" s="3">
        <v>6.6000000000000003E-2</v>
      </c>
      <c r="M12" s="3">
        <v>50</v>
      </c>
      <c r="N12" s="7">
        <f t="shared" si="1"/>
        <v>616.95592662098875</v>
      </c>
      <c r="O12" s="7">
        <f t="shared" si="2"/>
        <v>61.695592662098875</v>
      </c>
      <c r="P12" s="7">
        <f t="shared" si="8"/>
        <v>30.847796331049441</v>
      </c>
      <c r="Q12" s="3">
        <v>1</v>
      </c>
      <c r="R12" s="3">
        <v>1</v>
      </c>
      <c r="S12" s="3">
        <f t="shared" si="9"/>
        <v>0.05</v>
      </c>
      <c r="T12" s="8">
        <f>ROUND(((N12+O12+P12)/(12*Q12))*R12*(1+0), 1)</f>
        <v>59.1</v>
      </c>
      <c r="U12" s="8">
        <f t="shared" si="11"/>
        <v>62.055000000000007</v>
      </c>
    </row>
    <row r="13" spans="1:21" x14ac:dyDescent="0.35">
      <c r="A13" s="17"/>
      <c r="B13" s="3" t="s">
        <v>9</v>
      </c>
      <c r="C13" s="6">
        <v>11993</v>
      </c>
      <c r="D13" s="6">
        <f t="shared" si="3"/>
        <v>10793.7</v>
      </c>
      <c r="E13" s="3">
        <v>1.0169999999999999</v>
      </c>
      <c r="F13" s="3">
        <f t="shared" si="4"/>
        <v>1.0055000000000001</v>
      </c>
      <c r="G13" s="7">
        <f t="shared" si="5"/>
        <v>8830.0539687600012</v>
      </c>
      <c r="H13" s="7"/>
      <c r="I13" s="7">
        <f t="shared" si="6"/>
        <v>176.60107937520002</v>
      </c>
      <c r="J13" s="7">
        <f t="shared" si="0"/>
        <v>475.55138654153865</v>
      </c>
      <c r="K13" s="8">
        <f t="shared" si="7"/>
        <v>9482.2064346767384</v>
      </c>
      <c r="L13" s="3">
        <v>6.6000000000000003E-2</v>
      </c>
      <c r="M13" s="3">
        <v>50</v>
      </c>
      <c r="N13" s="7">
        <f t="shared" si="1"/>
        <v>652.54012064251856</v>
      </c>
      <c r="O13" s="7">
        <f t="shared" si="2"/>
        <v>65.254012064251853</v>
      </c>
      <c r="P13" s="7">
        <f t="shared" si="8"/>
        <v>32.627006032125927</v>
      </c>
      <c r="Q13" s="3">
        <v>1</v>
      </c>
      <c r="R13" s="3">
        <v>1</v>
      </c>
      <c r="S13" s="3">
        <f t="shared" si="9"/>
        <v>0.05</v>
      </c>
      <c r="T13" s="8">
        <f t="shared" ref="T13:T29" si="13">ROUND(((N13+O13+P13)/(12*Q13))*R13*(1+0), 1)</f>
        <v>62.5</v>
      </c>
      <c r="U13" s="8">
        <f t="shared" si="11"/>
        <v>65.625</v>
      </c>
    </row>
    <row r="14" spans="1:21" x14ac:dyDescent="0.35">
      <c r="A14" s="18">
        <v>4</v>
      </c>
      <c r="B14" s="19" t="s">
        <v>14</v>
      </c>
      <c r="C14" s="6">
        <v>10817</v>
      </c>
      <c r="D14" s="6">
        <f t="shared" si="3"/>
        <v>9735.2999999999993</v>
      </c>
      <c r="E14" s="3">
        <v>1.0169999999999999</v>
      </c>
      <c r="F14" s="3">
        <f t="shared" si="4"/>
        <v>1.0055000000000001</v>
      </c>
      <c r="G14" s="7">
        <f t="shared" si="5"/>
        <v>7964.2036004399997</v>
      </c>
      <c r="H14" s="7"/>
      <c r="I14" s="7">
        <f t="shared" si="6"/>
        <v>159.2840720088</v>
      </c>
      <c r="J14" s="7">
        <f t="shared" si="0"/>
        <v>428.92014910529667</v>
      </c>
      <c r="K14" s="8">
        <f t="shared" si="7"/>
        <v>8552.4078215540958</v>
      </c>
      <c r="L14" s="3">
        <v>6.6000000000000003E-2</v>
      </c>
      <c r="M14" s="3">
        <v>50</v>
      </c>
      <c r="N14" s="7">
        <f t="shared" si="1"/>
        <v>588.55386350288688</v>
      </c>
      <c r="O14" s="7">
        <f t="shared" si="2"/>
        <v>58.85538635028869</v>
      </c>
      <c r="P14" s="7">
        <f t="shared" si="8"/>
        <v>29.427693175144345</v>
      </c>
      <c r="Q14" s="3">
        <v>1</v>
      </c>
      <c r="R14" s="3">
        <v>1</v>
      </c>
      <c r="S14" s="3">
        <f t="shared" si="9"/>
        <v>0.05</v>
      </c>
      <c r="T14" s="8">
        <f t="shared" si="13"/>
        <v>56.4</v>
      </c>
      <c r="U14" s="8">
        <f t="shared" si="11"/>
        <v>59.22</v>
      </c>
    </row>
    <row r="15" spans="1:21" x14ac:dyDescent="0.35">
      <c r="A15" s="17"/>
      <c r="B15" s="3" t="s">
        <v>11</v>
      </c>
      <c r="C15" s="6">
        <v>11126</v>
      </c>
      <c r="D15" s="6">
        <f t="shared" si="3"/>
        <v>10013.4</v>
      </c>
      <c r="E15" s="3">
        <v>1.0169999999999999</v>
      </c>
      <c r="F15" s="3">
        <f t="shared" si="4"/>
        <v>1.0055000000000001</v>
      </c>
      <c r="G15" s="7">
        <f t="shared" si="5"/>
        <v>8191.7102023199986</v>
      </c>
      <c r="H15" s="7"/>
      <c r="I15" s="7">
        <f t="shared" si="6"/>
        <v>163.83420404639998</v>
      </c>
      <c r="J15" s="7">
        <f t="shared" si="0"/>
        <v>441.17274465614582</v>
      </c>
      <c r="K15" s="8">
        <f t="shared" si="7"/>
        <v>8796.7171510225435</v>
      </c>
      <c r="L15" s="3">
        <v>6.6000000000000003E-2</v>
      </c>
      <c r="M15" s="3">
        <v>50</v>
      </c>
      <c r="N15" s="7">
        <f t="shared" si="1"/>
        <v>605.36657902682055</v>
      </c>
      <c r="O15" s="7">
        <f t="shared" si="2"/>
        <v>60.536657902682059</v>
      </c>
      <c r="P15" s="7">
        <f t="shared" si="8"/>
        <v>30.268328951341026</v>
      </c>
      <c r="Q15" s="3">
        <v>1</v>
      </c>
      <c r="R15" s="3">
        <v>1</v>
      </c>
      <c r="S15" s="3">
        <f t="shared" si="9"/>
        <v>0.05</v>
      </c>
      <c r="T15" s="8">
        <f t="shared" si="13"/>
        <v>58</v>
      </c>
      <c r="U15" s="8">
        <f t="shared" si="11"/>
        <v>60.900000000000006</v>
      </c>
    </row>
    <row r="16" spans="1:21" x14ac:dyDescent="0.35">
      <c r="A16" s="17"/>
      <c r="B16" s="3" t="s">
        <v>8</v>
      </c>
      <c r="C16" s="6">
        <v>11494</v>
      </c>
      <c r="D16" s="6">
        <f t="shared" si="3"/>
        <v>10344.6</v>
      </c>
      <c r="E16" s="3">
        <v>1.0169999999999999</v>
      </c>
      <c r="F16" s="3">
        <f t="shared" si="4"/>
        <v>1.0055000000000001</v>
      </c>
      <c r="G16" s="7">
        <f t="shared" si="5"/>
        <v>8462.6565760800004</v>
      </c>
      <c r="H16" s="7"/>
      <c r="I16" s="7">
        <f t="shared" si="6"/>
        <v>169.25313152160001</v>
      </c>
      <c r="J16" s="7">
        <f t="shared" si="0"/>
        <v>455.76483256136453</v>
      </c>
      <c r="K16" s="8">
        <f t="shared" si="7"/>
        <v>9087.6745401629651</v>
      </c>
      <c r="L16" s="3">
        <v>6.6000000000000003E-2</v>
      </c>
      <c r="M16" s="3">
        <v>50</v>
      </c>
      <c r="N16" s="7">
        <f t="shared" si="1"/>
        <v>625.38948942425657</v>
      </c>
      <c r="O16" s="7">
        <f t="shared" si="2"/>
        <v>62.538948942425662</v>
      </c>
      <c r="P16" s="7">
        <f t="shared" si="8"/>
        <v>31.269474471212831</v>
      </c>
      <c r="Q16" s="3">
        <v>1</v>
      </c>
      <c r="R16" s="3">
        <v>1</v>
      </c>
      <c r="S16" s="3">
        <f t="shared" si="9"/>
        <v>0.05</v>
      </c>
      <c r="T16" s="8">
        <f t="shared" si="13"/>
        <v>59.9</v>
      </c>
      <c r="U16" s="8">
        <f t="shared" si="11"/>
        <v>62.895000000000003</v>
      </c>
    </row>
    <row r="17" spans="1:21" x14ac:dyDescent="0.35">
      <c r="A17" s="17"/>
      <c r="B17" s="3" t="s">
        <v>9</v>
      </c>
      <c r="C17" s="6">
        <v>11971</v>
      </c>
      <c r="D17" s="6">
        <f t="shared" si="3"/>
        <v>10773.9</v>
      </c>
      <c r="E17" s="3">
        <v>1.0169999999999999</v>
      </c>
      <c r="F17" s="3">
        <f t="shared" si="4"/>
        <v>1.0055000000000001</v>
      </c>
      <c r="G17" s="7">
        <f t="shared" si="5"/>
        <v>8813.8560877199998</v>
      </c>
      <c r="H17" s="7"/>
      <c r="I17" s="7">
        <f t="shared" si="6"/>
        <v>176.27712175439999</v>
      </c>
      <c r="J17" s="7">
        <f t="shared" si="0"/>
        <v>474.67903346024832</v>
      </c>
      <c r="K17" s="8">
        <f t="shared" si="7"/>
        <v>9464.8122429346477</v>
      </c>
      <c r="L17" s="3">
        <v>6.6000000000000003E-2</v>
      </c>
      <c r="M17" s="3">
        <v>50</v>
      </c>
      <c r="N17" s="7">
        <f t="shared" si="1"/>
        <v>651.34309882528044</v>
      </c>
      <c r="O17" s="7">
        <f t="shared" si="2"/>
        <v>65.134309882528044</v>
      </c>
      <c r="P17" s="7">
        <f t="shared" si="8"/>
        <v>32.567154941264022</v>
      </c>
      <c r="Q17" s="3">
        <v>1</v>
      </c>
      <c r="R17" s="3">
        <v>1</v>
      </c>
      <c r="S17" s="3">
        <f t="shared" si="9"/>
        <v>0.05</v>
      </c>
      <c r="T17" s="8">
        <f t="shared" si="13"/>
        <v>62.4</v>
      </c>
      <c r="U17" s="8">
        <f t="shared" si="11"/>
        <v>65.52</v>
      </c>
    </row>
    <row r="18" spans="1:21" x14ac:dyDescent="0.35">
      <c r="A18" s="18">
        <v>5</v>
      </c>
      <c r="B18" s="19" t="s">
        <v>15</v>
      </c>
      <c r="C18" s="6">
        <v>12050</v>
      </c>
      <c r="D18" s="6">
        <f t="shared" si="3"/>
        <v>10845</v>
      </c>
      <c r="E18" s="3">
        <v>1.0169999999999999</v>
      </c>
      <c r="F18" s="3">
        <f t="shared" si="4"/>
        <v>1.0055000000000001</v>
      </c>
      <c r="G18" s="7">
        <f t="shared" si="5"/>
        <v>8872.0212060000013</v>
      </c>
      <c r="H18" s="7"/>
      <c r="I18" s="7">
        <f t="shared" si="6"/>
        <v>177.44042412000002</v>
      </c>
      <c r="J18" s="7">
        <f t="shared" si="0"/>
        <v>477.81157407033618</v>
      </c>
      <c r="K18" s="8">
        <f t="shared" si="7"/>
        <v>9527.2732041903382</v>
      </c>
      <c r="L18" s="3">
        <v>6.6000000000000003E-2</v>
      </c>
      <c r="M18" s="3">
        <v>50</v>
      </c>
      <c r="N18" s="7">
        <f t="shared" si="1"/>
        <v>655.64149535081719</v>
      </c>
      <c r="O18" s="7">
        <f t="shared" si="2"/>
        <v>65.564149535081725</v>
      </c>
      <c r="P18" s="7">
        <f t="shared" si="8"/>
        <v>32.782074767540863</v>
      </c>
      <c r="Q18" s="3">
        <v>1</v>
      </c>
      <c r="R18" s="3">
        <v>1</v>
      </c>
      <c r="S18" s="3">
        <f t="shared" si="9"/>
        <v>0.05</v>
      </c>
      <c r="T18" s="8">
        <f t="shared" si="13"/>
        <v>62.8</v>
      </c>
      <c r="U18" s="8">
        <f t="shared" si="11"/>
        <v>65.94</v>
      </c>
    </row>
    <row r="19" spans="1:21" x14ac:dyDescent="0.35">
      <c r="A19" s="17"/>
      <c r="B19" s="3" t="s">
        <v>11</v>
      </c>
      <c r="C19" s="6">
        <v>12225</v>
      </c>
      <c r="D19" s="6">
        <f t="shared" si="3"/>
        <v>11002.5</v>
      </c>
      <c r="E19" s="3">
        <v>1.0169999999999999</v>
      </c>
      <c r="F19" s="3">
        <f t="shared" si="4"/>
        <v>1.0055000000000001</v>
      </c>
      <c r="G19" s="7">
        <f t="shared" si="5"/>
        <v>9000.8679870000014</v>
      </c>
      <c r="H19" s="7"/>
      <c r="I19" s="7">
        <f t="shared" si="6"/>
        <v>180.01735974000002</v>
      </c>
      <c r="J19" s="7">
        <f t="shared" si="0"/>
        <v>484.75074630787213</v>
      </c>
      <c r="K19" s="8">
        <f t="shared" si="7"/>
        <v>9665.636093047875</v>
      </c>
      <c r="L19" s="3">
        <v>6.6000000000000003E-2</v>
      </c>
      <c r="M19" s="3">
        <v>50</v>
      </c>
      <c r="N19" s="7">
        <f t="shared" si="1"/>
        <v>665.16325980611953</v>
      </c>
      <c r="O19" s="7">
        <f t="shared" si="2"/>
        <v>66.516325980611953</v>
      </c>
      <c r="P19" s="7">
        <f t="shared" si="8"/>
        <v>33.258162990305976</v>
      </c>
      <c r="Q19" s="3">
        <v>1</v>
      </c>
      <c r="R19" s="3">
        <v>1</v>
      </c>
      <c r="S19" s="3">
        <f t="shared" si="9"/>
        <v>0.05</v>
      </c>
      <c r="T19" s="8">
        <f t="shared" si="13"/>
        <v>63.7</v>
      </c>
      <c r="U19" s="8">
        <f t="shared" si="11"/>
        <v>66.885000000000005</v>
      </c>
    </row>
    <row r="20" spans="1:21" x14ac:dyDescent="0.35">
      <c r="A20" s="17"/>
      <c r="B20" s="3" t="s">
        <v>8</v>
      </c>
      <c r="C20" s="6">
        <v>12458</v>
      </c>
      <c r="D20" s="6">
        <f t="shared" si="3"/>
        <v>11212.2</v>
      </c>
      <c r="E20" s="3">
        <v>1.0169999999999999</v>
      </c>
      <c r="F20" s="3">
        <f t="shared" si="4"/>
        <v>1.0055000000000001</v>
      </c>
      <c r="G20" s="7">
        <f t="shared" si="5"/>
        <v>9172.4182725600003</v>
      </c>
      <c r="H20" s="7"/>
      <c r="I20" s="7">
        <f t="shared" si="6"/>
        <v>183.4483654512</v>
      </c>
      <c r="J20" s="7">
        <f t="shared" si="0"/>
        <v>493.98975848699149</v>
      </c>
      <c r="K20" s="8">
        <f t="shared" si="7"/>
        <v>9849.8563964981931</v>
      </c>
      <c r="L20" s="3">
        <v>6.6000000000000003E-2</v>
      </c>
      <c r="M20" s="3">
        <v>50</v>
      </c>
      <c r="N20" s="7">
        <f t="shared" si="1"/>
        <v>677.84080905232202</v>
      </c>
      <c r="O20" s="7">
        <f t="shared" si="2"/>
        <v>67.784080905232202</v>
      </c>
      <c r="P20" s="7">
        <f t="shared" si="8"/>
        <v>33.892040452616101</v>
      </c>
      <c r="Q20" s="3">
        <v>1</v>
      </c>
      <c r="R20" s="3">
        <v>1</v>
      </c>
      <c r="S20" s="3">
        <f t="shared" si="9"/>
        <v>0.05</v>
      </c>
      <c r="T20" s="8">
        <f t="shared" si="13"/>
        <v>65</v>
      </c>
      <c r="U20" s="8">
        <f t="shared" si="11"/>
        <v>68.25</v>
      </c>
    </row>
    <row r="21" spans="1:21" x14ac:dyDescent="0.35">
      <c r="A21" s="17"/>
      <c r="B21" s="3" t="s">
        <v>9</v>
      </c>
      <c r="C21" s="6">
        <v>12786</v>
      </c>
      <c r="D21" s="6">
        <f t="shared" si="3"/>
        <v>11507.4</v>
      </c>
      <c r="E21" s="3">
        <v>1.0169999999999999</v>
      </c>
      <c r="F21" s="3">
        <f t="shared" si="4"/>
        <v>1.0055000000000001</v>
      </c>
      <c r="G21" s="7">
        <f t="shared" si="5"/>
        <v>9413.9139535199993</v>
      </c>
      <c r="H21" s="7"/>
      <c r="I21" s="7">
        <f t="shared" si="6"/>
        <v>188.27827907039998</v>
      </c>
      <c r="J21" s="7">
        <f t="shared" si="0"/>
        <v>506.99574988077319</v>
      </c>
      <c r="K21" s="8">
        <f t="shared" si="7"/>
        <v>10109.187982471172</v>
      </c>
      <c r="L21" s="3">
        <v>6.6000000000000003E-2</v>
      </c>
      <c r="M21" s="3">
        <v>50</v>
      </c>
      <c r="N21" s="7">
        <f t="shared" si="1"/>
        <v>695.68731614568844</v>
      </c>
      <c r="O21" s="7">
        <f t="shared" si="2"/>
        <v>69.568731614568847</v>
      </c>
      <c r="P21" s="7">
        <f t="shared" si="8"/>
        <v>34.784365807284424</v>
      </c>
      <c r="Q21" s="3">
        <v>1</v>
      </c>
      <c r="R21" s="3">
        <v>1</v>
      </c>
      <c r="S21" s="3">
        <f t="shared" si="9"/>
        <v>0.05</v>
      </c>
      <c r="T21" s="8">
        <f t="shared" si="13"/>
        <v>66.7</v>
      </c>
      <c r="U21" s="8">
        <f t="shared" si="11"/>
        <v>70.035000000000011</v>
      </c>
    </row>
    <row r="22" spans="1:21" x14ac:dyDescent="0.35">
      <c r="A22" s="18">
        <v>6</v>
      </c>
      <c r="B22" s="19" t="s">
        <v>16</v>
      </c>
      <c r="C22" s="6">
        <v>13407</v>
      </c>
      <c r="D22" s="6">
        <f t="shared" si="3"/>
        <v>12066.3</v>
      </c>
      <c r="E22" s="3">
        <v>1.0169999999999999</v>
      </c>
      <c r="F22" s="3">
        <f t="shared" si="4"/>
        <v>1.0055000000000001</v>
      </c>
      <c r="G22" s="7">
        <f t="shared" si="5"/>
        <v>9871.1359592400004</v>
      </c>
      <c r="H22" s="7"/>
      <c r="I22" s="7">
        <f t="shared" si="6"/>
        <v>197.4227191848</v>
      </c>
      <c r="J22" s="7">
        <f t="shared" si="0"/>
        <v>531.61989822082955</v>
      </c>
      <c r="K22" s="8">
        <f t="shared" si="7"/>
        <v>10600.178576645631</v>
      </c>
      <c r="L22" s="3">
        <v>6.6000000000000003E-2</v>
      </c>
      <c r="M22" s="3">
        <v>50</v>
      </c>
      <c r="N22" s="7">
        <f t="shared" si="1"/>
        <v>729.47597744136147</v>
      </c>
      <c r="O22" s="7">
        <f t="shared" si="2"/>
        <v>72.947597744136147</v>
      </c>
      <c r="P22" s="7">
        <f t="shared" si="8"/>
        <v>36.473798872068073</v>
      </c>
      <c r="Q22" s="3">
        <v>1</v>
      </c>
      <c r="R22" s="3">
        <v>1</v>
      </c>
      <c r="S22" s="3">
        <f t="shared" si="9"/>
        <v>0.05</v>
      </c>
      <c r="T22" s="8">
        <f t="shared" si="13"/>
        <v>69.900000000000006</v>
      </c>
      <c r="U22" s="8">
        <f t="shared" si="11"/>
        <v>73.39500000000001</v>
      </c>
    </row>
    <row r="23" spans="1:21" x14ac:dyDescent="0.35">
      <c r="A23" s="17"/>
      <c r="B23" s="3" t="s">
        <v>11</v>
      </c>
      <c r="C23" s="6">
        <v>13509</v>
      </c>
      <c r="D23" s="6">
        <f t="shared" si="3"/>
        <v>12158.1</v>
      </c>
      <c r="E23" s="3">
        <v>1.0169999999999999</v>
      </c>
      <c r="F23" s="3">
        <f t="shared" si="4"/>
        <v>1.0055000000000001</v>
      </c>
      <c r="G23" s="7">
        <f t="shared" si="5"/>
        <v>9946.2352258800001</v>
      </c>
      <c r="H23" s="7"/>
      <c r="I23" s="7">
        <f t="shared" si="6"/>
        <v>198.92470451759999</v>
      </c>
      <c r="J23" s="7">
        <f t="shared" si="0"/>
        <v>535.66444432499327</v>
      </c>
      <c r="K23" s="8">
        <f t="shared" si="7"/>
        <v>10680.824374722593</v>
      </c>
      <c r="L23" s="3">
        <v>6.6000000000000003E-2</v>
      </c>
      <c r="M23" s="3">
        <v>50</v>
      </c>
      <c r="N23" s="7">
        <f t="shared" si="1"/>
        <v>735.02580586673753</v>
      </c>
      <c r="O23" s="7">
        <f t="shared" si="2"/>
        <v>73.502580586673758</v>
      </c>
      <c r="P23" s="7">
        <f t="shared" si="8"/>
        <v>36.751290293336879</v>
      </c>
      <c r="Q23" s="3">
        <v>1</v>
      </c>
      <c r="R23" s="3">
        <v>1</v>
      </c>
      <c r="S23" s="3">
        <f t="shared" si="9"/>
        <v>0.05</v>
      </c>
      <c r="T23" s="8">
        <f t="shared" si="13"/>
        <v>70.400000000000006</v>
      </c>
      <c r="U23" s="8">
        <f t="shared" si="11"/>
        <v>73.920000000000016</v>
      </c>
    </row>
    <row r="24" spans="1:21" x14ac:dyDescent="0.35">
      <c r="A24" s="17"/>
      <c r="B24" s="3" t="s">
        <v>13</v>
      </c>
      <c r="C24" s="6">
        <v>13664</v>
      </c>
      <c r="D24" s="6">
        <f t="shared" si="3"/>
        <v>12297.6</v>
      </c>
      <c r="E24" s="3">
        <v>1.0169999999999999</v>
      </c>
      <c r="F24" s="3">
        <f t="shared" si="4"/>
        <v>1.0055000000000001</v>
      </c>
      <c r="G24" s="7">
        <f t="shared" si="5"/>
        <v>10060.356660480002</v>
      </c>
      <c r="H24" s="7"/>
      <c r="I24" s="7">
        <f t="shared" si="6"/>
        <v>201.20713320960004</v>
      </c>
      <c r="J24" s="7">
        <f t="shared" si="0"/>
        <v>541.81056830681098</v>
      </c>
      <c r="K24" s="8">
        <f t="shared" si="7"/>
        <v>10803.374361996413</v>
      </c>
      <c r="L24" s="3">
        <v>6.6000000000000003E-2</v>
      </c>
      <c r="M24" s="3">
        <v>50</v>
      </c>
      <c r="N24" s="7">
        <f t="shared" si="1"/>
        <v>743.45936867000546</v>
      </c>
      <c r="O24" s="7">
        <f t="shared" si="2"/>
        <v>74.345936867000546</v>
      </c>
      <c r="P24" s="7">
        <f t="shared" si="8"/>
        <v>37.172968433500273</v>
      </c>
      <c r="Q24" s="3">
        <v>1</v>
      </c>
      <c r="R24" s="3">
        <v>1</v>
      </c>
      <c r="S24" s="3">
        <f t="shared" si="9"/>
        <v>0.05</v>
      </c>
      <c r="T24" s="8">
        <f t="shared" si="13"/>
        <v>71.2</v>
      </c>
      <c r="U24" s="8">
        <f t="shared" si="11"/>
        <v>74.760000000000005</v>
      </c>
    </row>
    <row r="25" spans="1:21" x14ac:dyDescent="0.35">
      <c r="A25" s="17"/>
      <c r="B25" s="3" t="s">
        <v>9</v>
      </c>
      <c r="C25" s="6">
        <v>13909</v>
      </c>
      <c r="D25" s="6">
        <f t="shared" si="3"/>
        <v>12518.1</v>
      </c>
      <c r="E25" s="3">
        <v>1.0169999999999999</v>
      </c>
      <c r="F25" s="3">
        <f t="shared" si="4"/>
        <v>1.0055000000000001</v>
      </c>
      <c r="G25" s="7">
        <f t="shared" si="5"/>
        <v>10240.742153880001</v>
      </c>
      <c r="H25" s="7"/>
      <c r="I25" s="7">
        <f t="shared" si="6"/>
        <v>204.81484307760002</v>
      </c>
      <c r="J25" s="7">
        <f t="shared" si="0"/>
        <v>551.52540943936128</v>
      </c>
      <c r="K25" s="8">
        <f t="shared" si="7"/>
        <v>10997.082406396963</v>
      </c>
      <c r="L25" s="3">
        <v>6.6000000000000003E-2</v>
      </c>
      <c r="M25" s="3">
        <v>50</v>
      </c>
      <c r="N25" s="7">
        <f t="shared" si="1"/>
        <v>756.7898389074287</v>
      </c>
      <c r="O25" s="7">
        <f t="shared" si="2"/>
        <v>75.67898389074287</v>
      </c>
      <c r="P25" s="7">
        <f t="shared" si="8"/>
        <v>37.839491945371435</v>
      </c>
      <c r="Q25" s="3">
        <v>1</v>
      </c>
      <c r="R25" s="3">
        <v>1</v>
      </c>
      <c r="S25" s="3">
        <f t="shared" si="9"/>
        <v>0.05</v>
      </c>
      <c r="T25" s="8">
        <f t="shared" si="13"/>
        <v>72.5</v>
      </c>
      <c r="U25" s="8">
        <f t="shared" si="11"/>
        <v>76.125</v>
      </c>
    </row>
    <row r="26" spans="1:21" x14ac:dyDescent="0.35">
      <c r="A26" s="18">
        <v>7</v>
      </c>
      <c r="B26" s="19" t="s">
        <v>17</v>
      </c>
      <c r="C26" s="6">
        <v>14077</v>
      </c>
      <c r="D26" s="6">
        <f t="shared" si="3"/>
        <v>12669.3</v>
      </c>
      <c r="E26" s="3">
        <v>1.0169999999999999</v>
      </c>
      <c r="F26" s="3">
        <f t="shared" si="4"/>
        <v>1.0055000000000001</v>
      </c>
      <c r="G26" s="7">
        <f t="shared" si="5"/>
        <v>10364.435063639999</v>
      </c>
      <c r="H26" s="7"/>
      <c r="I26" s="7">
        <f t="shared" si="6"/>
        <v>207.28870127279998</v>
      </c>
      <c r="J26" s="7">
        <f t="shared" si="0"/>
        <v>558.18701478739592</v>
      </c>
      <c r="K26" s="8">
        <f t="shared" si="7"/>
        <v>11129.910779700196</v>
      </c>
      <c r="L26" s="3">
        <v>6.6000000000000003E-2</v>
      </c>
      <c r="M26" s="3">
        <v>50</v>
      </c>
      <c r="N26" s="7">
        <f t="shared" si="1"/>
        <v>765.93073278451891</v>
      </c>
      <c r="O26" s="7">
        <f t="shared" si="2"/>
        <v>76.593073278451897</v>
      </c>
      <c r="P26" s="7">
        <f t="shared" si="8"/>
        <v>38.296536639225948</v>
      </c>
      <c r="Q26" s="3">
        <v>1</v>
      </c>
      <c r="R26" s="3">
        <v>1</v>
      </c>
      <c r="S26" s="3">
        <f t="shared" si="9"/>
        <v>0.05</v>
      </c>
      <c r="T26" s="8">
        <f t="shared" si="13"/>
        <v>73.400000000000006</v>
      </c>
      <c r="U26" s="8">
        <f t="shared" si="11"/>
        <v>77.070000000000007</v>
      </c>
    </row>
    <row r="27" spans="1:21" x14ac:dyDescent="0.35">
      <c r="A27" s="17"/>
      <c r="B27" s="3" t="s">
        <v>11</v>
      </c>
      <c r="C27" s="6">
        <v>14136</v>
      </c>
      <c r="D27" s="6">
        <f t="shared" si="3"/>
        <v>12722.4</v>
      </c>
      <c r="E27" s="3">
        <v>1.0169999999999999</v>
      </c>
      <c r="F27" s="3">
        <f t="shared" si="4"/>
        <v>1.0055000000000001</v>
      </c>
      <c r="G27" s="7">
        <f t="shared" si="5"/>
        <v>10407.87483552</v>
      </c>
      <c r="H27" s="7"/>
      <c r="I27" s="7">
        <f t="shared" si="6"/>
        <v>208.15749671040001</v>
      </c>
      <c r="J27" s="7">
        <f t="shared" si="0"/>
        <v>560.52650714176525</v>
      </c>
      <c r="K27" s="8">
        <f t="shared" si="7"/>
        <v>11176.558839372166</v>
      </c>
      <c r="L27" s="3">
        <v>6.6000000000000003E-2</v>
      </c>
      <c r="M27" s="3">
        <v>50</v>
      </c>
      <c r="N27" s="7">
        <f t="shared" si="1"/>
        <v>769.14092765802081</v>
      </c>
      <c r="O27" s="7">
        <f t="shared" si="2"/>
        <v>76.914092765802081</v>
      </c>
      <c r="P27" s="7">
        <f t="shared" si="8"/>
        <v>38.457046382901041</v>
      </c>
      <c r="Q27" s="3">
        <v>1</v>
      </c>
      <c r="R27" s="3">
        <v>1</v>
      </c>
      <c r="S27" s="3">
        <f t="shared" si="9"/>
        <v>0.05</v>
      </c>
      <c r="T27" s="8">
        <f t="shared" si="13"/>
        <v>73.7</v>
      </c>
      <c r="U27" s="8">
        <f t="shared" si="11"/>
        <v>77.385000000000005</v>
      </c>
    </row>
    <row r="28" spans="1:21" x14ac:dyDescent="0.35">
      <c r="A28" s="17"/>
      <c r="B28" s="3" t="s">
        <v>8</v>
      </c>
      <c r="C28" s="6">
        <v>14243</v>
      </c>
      <c r="D28" s="6">
        <f t="shared" si="3"/>
        <v>12818.7</v>
      </c>
      <c r="E28" s="3">
        <v>1.0169999999999999</v>
      </c>
      <c r="F28" s="3">
        <f t="shared" si="4"/>
        <v>1.0055000000000001</v>
      </c>
      <c r="G28" s="7">
        <f t="shared" si="5"/>
        <v>10486.655438760001</v>
      </c>
      <c r="H28" s="7"/>
      <c r="I28" s="7">
        <f t="shared" si="6"/>
        <v>209.73310877520001</v>
      </c>
      <c r="J28" s="7">
        <f t="shared" si="0"/>
        <v>564.76931530985871</v>
      </c>
      <c r="K28" s="8">
        <f t="shared" si="7"/>
        <v>11261.157862845061</v>
      </c>
      <c r="L28" s="3">
        <v>6.6000000000000003E-2</v>
      </c>
      <c r="M28" s="3">
        <v>50</v>
      </c>
      <c r="N28" s="7">
        <f t="shared" si="1"/>
        <v>774.96280649640573</v>
      </c>
      <c r="O28" s="7">
        <f t="shared" si="2"/>
        <v>77.496280649640582</v>
      </c>
      <c r="P28" s="7">
        <f t="shared" si="8"/>
        <v>38.748140324820291</v>
      </c>
      <c r="Q28" s="3">
        <v>1</v>
      </c>
      <c r="R28" s="3">
        <v>1</v>
      </c>
      <c r="S28" s="3">
        <f t="shared" si="9"/>
        <v>0.05</v>
      </c>
      <c r="T28" s="8">
        <f t="shared" si="13"/>
        <v>74.3</v>
      </c>
      <c r="U28" s="8">
        <f t="shared" si="11"/>
        <v>78.015000000000001</v>
      </c>
    </row>
    <row r="29" spans="1:21" x14ac:dyDescent="0.35">
      <c r="A29" s="17"/>
      <c r="B29" s="3" t="s">
        <v>9</v>
      </c>
      <c r="C29" s="6">
        <v>14426</v>
      </c>
      <c r="D29" s="6">
        <f t="shared" si="3"/>
        <v>12983.4</v>
      </c>
      <c r="E29" s="3">
        <v>1.0169999999999999</v>
      </c>
      <c r="F29" s="3">
        <f t="shared" si="4"/>
        <v>1.0055000000000001</v>
      </c>
      <c r="G29" s="7">
        <f t="shared" si="5"/>
        <v>10621.392358320001</v>
      </c>
      <c r="H29" s="7"/>
      <c r="I29" s="7">
        <f t="shared" si="6"/>
        <v>212.42784716640003</v>
      </c>
      <c r="J29" s="7">
        <f t="shared" si="0"/>
        <v>572.02570684968202</v>
      </c>
      <c r="K29" s="8">
        <f t="shared" si="7"/>
        <v>11405.845912336083</v>
      </c>
      <c r="L29" s="3">
        <v>6.6000000000000003E-2</v>
      </c>
      <c r="M29" s="3">
        <v>50</v>
      </c>
      <c r="N29" s="7">
        <f t="shared" si="1"/>
        <v>784.91985161252171</v>
      </c>
      <c r="O29" s="7">
        <f t="shared" si="2"/>
        <v>78.491985161252174</v>
      </c>
      <c r="P29" s="7">
        <f t="shared" si="8"/>
        <v>39.245992580626087</v>
      </c>
      <c r="Q29" s="3">
        <v>1</v>
      </c>
      <c r="R29" s="3">
        <v>1</v>
      </c>
      <c r="S29" s="3">
        <f t="shared" si="9"/>
        <v>0.05</v>
      </c>
      <c r="T29" s="8">
        <f t="shared" si="13"/>
        <v>75.2</v>
      </c>
      <c r="U29" s="8">
        <f t="shared" si="11"/>
        <v>78.960000000000008</v>
      </c>
    </row>
  </sheetData>
  <mergeCells count="1">
    <mergeCell ref="T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Giá thuê cc tối đa</vt:lpstr>
      <vt:lpstr>Giá thuê cc tối thiểu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2025-02-06T16:02:26Z</dcterms:created>
  <dcterms:modified xsi:type="dcterms:W3CDTF">2025-04-15T06:43:43Z</dcterms:modified>
</cp:coreProperties>
</file>